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defaultThemeVersion="124226"/>
  <mc:AlternateContent xmlns:mc="http://schemas.openxmlformats.org/markup-compatibility/2006">
    <mc:Choice Requires="x15">
      <x15ac:absPath xmlns:x15ac="http://schemas.microsoft.com/office/spreadsheetml/2010/11/ac" url="/Users/juliabullard/Dropbox (Ragnar)/MultiSport/Road Operations/Niagara Ontario 2019/Race Documents/Pace Calculator &amp; Hold Times/"/>
    </mc:Choice>
  </mc:AlternateContent>
  <xr:revisionPtr revIDLastSave="0" documentId="13_ncr:1_{ECD795D4-5413-284C-83AD-584FB587650B}" xr6:coauthVersionLast="36" xr6:coauthVersionMax="36" xr10:uidLastSave="{00000000-0000-0000-0000-000000000000}"/>
  <bookViews>
    <workbookView xWindow="580" yWindow="460" windowWidth="25840" windowHeight="17540" xr2:uid="{00000000-000D-0000-FFFF-FFFF00000000}"/>
  </bookViews>
  <sheets>
    <sheet name="Pace Calculator" sheetId="2" r:id="rId1"/>
    <sheet name="Exchange Open &amp; Close Times" sheetId="5" r:id="rId2"/>
    <sheet name="Sheet1" sheetId="3" state="hidden" r:id="rId3"/>
  </sheets>
  <calcPr calcId="181029"/>
</workbook>
</file>

<file path=xl/calcChain.xml><?xml version="1.0" encoding="utf-8"?>
<calcChain xmlns="http://schemas.openxmlformats.org/spreadsheetml/2006/main">
  <c r="M83" i="2" l="1"/>
  <c r="M50" i="2"/>
  <c r="M48" i="2"/>
  <c r="M47" i="2"/>
  <c r="M46" i="2"/>
  <c r="M45" i="2"/>
  <c r="M44" i="2"/>
  <c r="M43" i="2"/>
  <c r="M82" i="2"/>
  <c r="M81" i="2"/>
  <c r="M80" i="2"/>
  <c r="M79" i="2"/>
  <c r="M78" i="2"/>
  <c r="M76" i="2"/>
  <c r="M75" i="2"/>
  <c r="M74" i="2"/>
  <c r="M73" i="2"/>
  <c r="M72" i="2"/>
  <c r="M71" i="2"/>
  <c r="M69" i="2"/>
  <c r="M68" i="2"/>
  <c r="M67" i="2"/>
  <c r="M66" i="2"/>
  <c r="M65" i="2"/>
  <c r="M64" i="2"/>
  <c r="M62" i="2"/>
  <c r="M61" i="2"/>
  <c r="M60" i="2"/>
  <c r="M59" i="2"/>
  <c r="M58" i="2"/>
  <c r="M57" i="2"/>
  <c r="M55" i="2"/>
  <c r="M54" i="2"/>
  <c r="M53" i="2"/>
  <c r="M52" i="2"/>
  <c r="M51" i="2"/>
  <c r="Q43" i="2"/>
  <c r="P43" i="2"/>
  <c r="E77" i="2" l="1"/>
  <c r="E70" i="2"/>
  <c r="E63" i="2"/>
  <c r="E56" i="2"/>
  <c r="E49" i="2"/>
  <c r="L43" i="2" l="1"/>
  <c r="I43" i="2"/>
  <c r="E26" i="2" l="1"/>
  <c r="E43" i="2"/>
  <c r="E27" i="2"/>
  <c r="E28" i="2"/>
  <c r="E29" i="2"/>
  <c r="E30" i="2"/>
  <c r="E31" i="2"/>
  <c r="E32" i="2"/>
  <c r="E33" i="2"/>
  <c r="E34" i="2"/>
  <c r="E35" i="2"/>
  <c r="E36" i="2"/>
  <c r="E37" i="2"/>
  <c r="C79" i="2" l="1"/>
  <c r="D79" i="2" s="1"/>
  <c r="C80" i="2"/>
  <c r="D80" i="2" s="1"/>
  <c r="C81" i="2"/>
  <c r="D81" i="2" s="1"/>
  <c r="C82" i="2"/>
  <c r="C83" i="2"/>
  <c r="D83" i="2" s="1"/>
  <c r="C78" i="2"/>
  <c r="D78" i="2" s="1"/>
  <c r="C72" i="2"/>
  <c r="C73" i="2"/>
  <c r="C74" i="2"/>
  <c r="C75" i="2"/>
  <c r="C76" i="2"/>
  <c r="C71" i="2"/>
  <c r="C68" i="2"/>
  <c r="C69" i="2"/>
  <c r="C65" i="2"/>
  <c r="C66" i="2"/>
  <c r="C67" i="2"/>
  <c r="C64" i="2"/>
  <c r="C58" i="2"/>
  <c r="C59" i="2"/>
  <c r="C60" i="2"/>
  <c r="C61" i="2"/>
  <c r="C62" i="2"/>
  <c r="C57" i="2"/>
  <c r="C55" i="2"/>
  <c r="C54" i="2"/>
  <c r="C43" i="2"/>
  <c r="F37" i="2"/>
  <c r="F36" i="2"/>
  <c r="L83" i="2"/>
  <c r="I83" i="2"/>
  <c r="L82" i="2"/>
  <c r="I82" i="2"/>
  <c r="L81" i="2"/>
  <c r="I81" i="2"/>
  <c r="L80" i="2"/>
  <c r="I80" i="2"/>
  <c r="L79" i="2"/>
  <c r="I79" i="2"/>
  <c r="L78" i="2"/>
  <c r="I78" i="2"/>
  <c r="D82" i="2" l="1"/>
  <c r="G82" i="2"/>
  <c r="D38" i="2"/>
  <c r="G83" i="2"/>
  <c r="E38" i="2" l="1"/>
  <c r="I44" i="2"/>
  <c r="I45" i="2"/>
  <c r="I46" i="2"/>
  <c r="I47" i="2"/>
  <c r="I48" i="2"/>
  <c r="I50" i="2"/>
  <c r="I51" i="2"/>
  <c r="I52" i="2"/>
  <c r="I53" i="2"/>
  <c r="I54" i="2"/>
  <c r="I55" i="2"/>
  <c r="I57" i="2"/>
  <c r="I58" i="2"/>
  <c r="I59" i="2"/>
  <c r="I60" i="2"/>
  <c r="I61" i="2"/>
  <c r="I62" i="2"/>
  <c r="I64" i="2"/>
  <c r="I65" i="2"/>
  <c r="I66" i="2"/>
  <c r="I67" i="2"/>
  <c r="I68" i="2"/>
  <c r="I69" i="2"/>
  <c r="I71" i="2"/>
  <c r="I72" i="2"/>
  <c r="I73" i="2"/>
  <c r="I74" i="2"/>
  <c r="I75" i="2"/>
  <c r="I76" i="2"/>
  <c r="F26" i="2"/>
  <c r="G43" i="2" s="1"/>
  <c r="F27" i="2"/>
  <c r="D68" i="2"/>
  <c r="D69" i="2"/>
  <c r="D71" i="2"/>
  <c r="D72" i="2"/>
  <c r="D73" i="2"/>
  <c r="D75" i="2"/>
  <c r="D76" i="2"/>
  <c r="D66" i="2"/>
  <c r="D55" i="2"/>
  <c r="D57" i="2"/>
  <c r="D58" i="2"/>
  <c r="D59" i="2"/>
  <c r="D60" i="2"/>
  <c r="D64" i="2"/>
  <c r="D65" i="2"/>
  <c r="D54" i="2"/>
  <c r="D39" i="2"/>
  <c r="F35" i="2"/>
  <c r="G81" i="2" s="1"/>
  <c r="F34" i="2"/>
  <c r="G80" i="2" s="1"/>
  <c r="F33" i="2"/>
  <c r="G79" i="2" s="1"/>
  <c r="F32" i="2"/>
  <c r="G78" i="2" s="1"/>
  <c r="F31" i="2"/>
  <c r="F30" i="2"/>
  <c r="F29" i="2"/>
  <c r="F28" i="2"/>
  <c r="C44" i="2"/>
  <c r="C45" i="2"/>
  <c r="C46" i="2"/>
  <c r="D46" i="2" s="1"/>
  <c r="C47" i="2"/>
  <c r="C48" i="2"/>
  <c r="C50" i="2"/>
  <c r="C51" i="2"/>
  <c r="C52" i="2"/>
  <c r="C53" i="2"/>
  <c r="D53" i="2" s="1"/>
  <c r="L76" i="2"/>
  <c r="L75" i="2"/>
  <c r="L74" i="2"/>
  <c r="L73" i="2"/>
  <c r="L72" i="2"/>
  <c r="L71" i="2"/>
  <c r="L69" i="2"/>
  <c r="L68" i="2"/>
  <c r="L67" i="2"/>
  <c r="L66" i="2"/>
  <c r="L65" i="2"/>
  <c r="L64" i="2"/>
  <c r="L62" i="2"/>
  <c r="L61" i="2"/>
  <c r="L60" i="2"/>
  <c r="L59" i="2"/>
  <c r="L58" i="2"/>
  <c r="L57" i="2"/>
  <c r="L55" i="2"/>
  <c r="L54" i="2"/>
  <c r="L53" i="2"/>
  <c r="L52" i="2"/>
  <c r="L51" i="2"/>
  <c r="L50" i="2"/>
  <c r="L48" i="2"/>
  <c r="L47" i="2"/>
  <c r="L46" i="2"/>
  <c r="L45" i="2"/>
  <c r="L44" i="2"/>
  <c r="G48" i="2" l="1"/>
  <c r="E44" i="2"/>
  <c r="F43" i="2" s="1"/>
  <c r="G52" i="2"/>
  <c r="G47" i="2"/>
  <c r="G64" i="2"/>
  <c r="G61" i="2"/>
  <c r="G44" i="2"/>
  <c r="G62" i="2"/>
  <c r="G58" i="2"/>
  <c r="G76" i="2"/>
  <c r="G67" i="2"/>
  <c r="G51" i="2"/>
  <c r="G74" i="2"/>
  <c r="G50" i="2"/>
  <c r="G45" i="2"/>
  <c r="G59" i="2"/>
  <c r="G73" i="2"/>
  <c r="D52" i="2"/>
  <c r="D62" i="2"/>
  <c r="D47" i="2"/>
  <c r="G75" i="2"/>
  <c r="G71" i="2"/>
  <c r="G46" i="2"/>
  <c r="G57" i="2"/>
  <c r="G69" i="2"/>
  <c r="G53" i="2"/>
  <c r="G55" i="2"/>
  <c r="G66" i="2"/>
  <c r="D74" i="2"/>
  <c r="G60" i="2"/>
  <c r="G65" i="2"/>
  <c r="G72" i="2"/>
  <c r="D50" i="2"/>
  <c r="D61" i="2"/>
  <c r="D44" i="2"/>
  <c r="D48" i="2"/>
  <c r="G54" i="2"/>
  <c r="D43" i="2"/>
  <c r="G68" i="2"/>
  <c r="D45" i="2"/>
  <c r="D51" i="2"/>
  <c r="D67" i="2"/>
  <c r="F40" i="2" l="1"/>
  <c r="E45" i="2"/>
  <c r="F44" i="2" l="1"/>
  <c r="E46" i="2"/>
  <c r="E47" i="2" l="1"/>
  <c r="F45" i="2"/>
  <c r="F46" i="2" l="1"/>
  <c r="E48" i="2"/>
  <c r="F47" i="2" l="1"/>
  <c r="E50" i="2"/>
  <c r="E51" i="2" l="1"/>
  <c r="F48" i="2"/>
  <c r="E52" i="2" l="1"/>
  <c r="F50" i="2"/>
  <c r="F51" i="2" l="1"/>
  <c r="E53" i="2"/>
  <c r="F52" i="2" l="1"/>
  <c r="E54" i="2"/>
  <c r="E55" i="2" l="1"/>
  <c r="F53" i="2"/>
  <c r="F54" i="2" l="1"/>
  <c r="E57" i="2"/>
  <c r="E58" i="2" l="1"/>
  <c r="F55" i="2"/>
  <c r="F57" i="2" l="1"/>
  <c r="E59" i="2"/>
  <c r="E60" i="2" l="1"/>
  <c r="F58" i="2"/>
  <c r="F59" i="2" l="1"/>
  <c r="E61" i="2"/>
  <c r="E62" i="2" l="1"/>
  <c r="F60" i="2"/>
  <c r="E64" i="2" l="1"/>
  <c r="E65" i="2" s="1"/>
  <c r="F61" i="2"/>
  <c r="F62" i="2" l="1"/>
  <c r="F64" i="2" l="1"/>
  <c r="E66" i="2"/>
  <c r="E67" i="2" l="1"/>
  <c r="F65" i="2"/>
  <c r="F66" i="2" l="1"/>
  <c r="E68" i="2"/>
  <c r="E69" i="2" l="1"/>
  <c r="F67" i="2"/>
  <c r="E71" i="2" l="1"/>
  <c r="F68" i="2"/>
  <c r="F69" i="2" l="1"/>
  <c r="E72" i="2"/>
  <c r="F71" i="2" l="1"/>
  <c r="E73" i="2"/>
  <c r="F72" i="2" l="1"/>
  <c r="E74" i="2"/>
  <c r="F73" i="2" l="1"/>
  <c r="E75" i="2"/>
  <c r="E76" i="2" l="1"/>
  <c r="F74" i="2"/>
  <c r="E78" i="2" l="1"/>
  <c r="E79" i="2" s="1"/>
  <c r="F78" i="2" s="1"/>
  <c r="F75" i="2"/>
  <c r="F76" i="2"/>
  <c r="E80" i="2" l="1"/>
  <c r="F79" i="2"/>
  <c r="E81" i="2"/>
  <c r="F80" i="2" l="1"/>
  <c r="E82" i="2"/>
  <c r="F81" i="2" l="1"/>
  <c r="E83" i="2"/>
  <c r="F83" i="2" l="1"/>
  <c r="D40" i="2" s="1"/>
  <c r="F82" i="2"/>
</calcChain>
</file>

<file path=xl/sharedStrings.xml><?xml version="1.0" encoding="utf-8"?>
<sst xmlns="http://schemas.openxmlformats.org/spreadsheetml/2006/main" count="140" uniqueCount="126">
  <si>
    <t>Pace Calculator and Hold Times</t>
  </si>
  <si>
    <t>PARTICIPANT INSTRUCTIONS:</t>
  </si>
  <si>
    <t>1. Enter all info highlighted in YELLOW</t>
  </si>
  <si>
    <t>Start Date</t>
  </si>
  <si>
    <t>End Date</t>
  </si>
  <si>
    <t>Start Time</t>
  </si>
  <si>
    <t>ID</t>
  </si>
  <si>
    <t>Name</t>
  </si>
  <si>
    <t>Pace Min/Km (Decimals)</t>
  </si>
  <si>
    <t>Pace (Auto-fill)</t>
  </si>
  <si>
    <t>Runner 1</t>
  </si>
  <si>
    <t>Runner 2</t>
  </si>
  <si>
    <t>Runner 3</t>
  </si>
  <si>
    <t>Runner 4</t>
  </si>
  <si>
    <t>Runner 5</t>
  </si>
  <si>
    <t>Runner 6</t>
  </si>
  <si>
    <t>Runner 7</t>
  </si>
  <si>
    <t>Runner 8</t>
  </si>
  <si>
    <t>Runner 9</t>
  </si>
  <si>
    <t>Runner 10</t>
  </si>
  <si>
    <t>Average Team Pace</t>
  </si>
  <si>
    <t>Start</t>
  </si>
  <si>
    <t>Estimated Finish</t>
  </si>
  <si>
    <t>Distance</t>
  </si>
  <si>
    <t>Leg</t>
  </si>
  <si>
    <t>Runner Number</t>
  </si>
  <si>
    <t>Runner Name</t>
  </si>
  <si>
    <t>Estimated Start</t>
  </si>
  <si>
    <t>Estimated End</t>
  </si>
  <si>
    <t>Estimated Time</t>
  </si>
  <si>
    <t>Kilometers</t>
  </si>
  <si>
    <t>Miles</t>
  </si>
  <si>
    <t>Elev +</t>
  </si>
  <si>
    <t>Elev -</t>
  </si>
  <si>
    <t>Net Elev</t>
  </si>
  <si>
    <t>Relative Miles</t>
  </si>
  <si>
    <t>elev +</t>
  </si>
  <si>
    <t>elev -</t>
  </si>
  <si>
    <t>% slower</t>
  </si>
  <si>
    <t>1st leg</t>
  </si>
  <si>
    <t>2nd leg</t>
  </si>
  <si>
    <t>3rd leg</t>
  </si>
  <si>
    <t>Night legs</t>
  </si>
  <si>
    <t>km to mi</t>
  </si>
  <si>
    <t>IF YOUR TEAM IS PROJECTED TO HAVE AN ISSUE, PLEASE READ BELOW</t>
  </si>
  <si>
    <t>Good reasons for requesting a new start time:</t>
  </si>
  <si>
    <t>•    “Oops, some of the road paces we submitted were incorrect before start times were assigned. Now we are going to arrive to Ex 15 before the Hold Time!"
      We understand that it may be too late to change them now, but hope we can.”</t>
  </si>
  <si>
    <t>•    “Ryan’s ditching the team, and we found an Olympian to take his place!”</t>
  </si>
  <si>
    <t>•    “Other circumstances have occurred, and they will significantly affect our pace”</t>
  </si>
  <si>
    <t>Bad reasons for requesting a new start time:</t>
  </si>
  <si>
    <t>•    “We had our paces entered, but now that we don’t like our start time, we changed them…”</t>
  </si>
  <si>
    <t>•    “But I booked a flight on Saturday night and that makes our start time inconvenient”</t>
  </si>
  <si>
    <t>•    “But we need to be done in time to return my rental vehicle, and Tim is kind of slow.”</t>
  </si>
  <si>
    <t>•    “But the dog ate my running shoes!”</t>
  </si>
  <si>
    <t>HOLD TIMES CHART</t>
  </si>
  <si>
    <t>Exchange</t>
  </si>
  <si>
    <t>Hold teams arriving before:</t>
  </si>
  <si>
    <t>Allow held teams back onto the course at:</t>
  </si>
  <si>
    <t xml:space="preserve">Course Takedown </t>
  </si>
  <si>
    <t>min/km to min/mile</t>
  </si>
  <si>
    <t xml:space="preserve"> </t>
  </si>
  <si>
    <t>Pace Min/Mile 
(Auto-fill)</t>
  </si>
  <si>
    <t>EXCHANGE</t>
  </si>
  <si>
    <t>OPEN</t>
  </si>
  <si>
    <t>CLOSE</t>
  </si>
  <si>
    <t>Exchange 2</t>
  </si>
  <si>
    <t>Exchange 3</t>
  </si>
  <si>
    <t>Exchange 4</t>
  </si>
  <si>
    <t>Exchange 7</t>
  </si>
  <si>
    <t>Exchange 8</t>
  </si>
  <si>
    <t>Exchange 9</t>
  </si>
  <si>
    <t>Exchange 11</t>
  </si>
  <si>
    <t>Exchange 13</t>
  </si>
  <si>
    <t>Exchange 14</t>
  </si>
  <si>
    <t>Exchange 16</t>
  </si>
  <si>
    <t>Exchange 17</t>
  </si>
  <si>
    <t>Exchange 19</t>
  </si>
  <si>
    <t>Exchange 21</t>
  </si>
  <si>
    <t>Exchange 22</t>
  </si>
  <si>
    <t>Exchange 23</t>
  </si>
  <si>
    <t>Exchange 26</t>
  </si>
  <si>
    <t>Exchange 27</t>
  </si>
  <si>
    <t>Exchange 28</t>
  </si>
  <si>
    <t>Exchange 29</t>
  </si>
  <si>
    <t>Exchange 1</t>
  </si>
  <si>
    <t>FINISH LINE</t>
  </si>
  <si>
    <t>Exchange 6 Hold Time</t>
  </si>
  <si>
    <t>Exchange 12 Hold Time</t>
  </si>
  <si>
    <t>Exchange 18 Hold Time</t>
  </si>
  <si>
    <t>Exchange 24 Hold Time</t>
  </si>
  <si>
    <t>Exchange 30 Hold Time</t>
  </si>
  <si>
    <t>Runner 11</t>
  </si>
  <si>
    <t>Runner 12</t>
  </si>
  <si>
    <r>
      <t xml:space="preserve">Accurate projections are critical to a successful Ragnar Relay. Based on your projections we will assign your start time to ensure the best experience on race day, this includes both the amount of vehicles at each excange and the total time allowed on the course. Please note that in order to complete a Ragnar Relay </t>
    </r>
    <r>
      <rPr>
        <b/>
        <sz val="12"/>
        <color theme="1"/>
        <rFont val="Calibri"/>
        <family val="2"/>
        <scheme val="minor"/>
      </rPr>
      <t>your team's average pace must be an 11 min per mile (6:80 min per km) pace or faster</t>
    </r>
    <r>
      <rPr>
        <sz val="12"/>
        <color theme="1"/>
        <rFont val="Calibri"/>
        <family val="2"/>
        <scheme val="minor"/>
      </rPr>
      <t xml:space="preserve">. Please contact Customer Service (info.ca@runragnar.com) if this is a concern, otherwise race officials will help you on race day. Pro tip: If a team overall runs just one minute per mile faster than they projected they will be 3 hours ahead of their projection by the end of the race
We understand that it is impossible to perfectly project your teams pace. So we give teams a buffer zone before forcing team to stop at an exchange if they are ahead of schedule. If your team gets ahead of this buffer we will hold your team at one of the major exchanges. To avoid stopping your team again later in the race, we will not let the team run again until the times represented in Hold Times Chart below.
Please use this Pace Calculator and the Hold times chart at the bottom to estimate your teams Race Day performance. </t>
    </r>
  </si>
  <si>
    <t>ft to meters</t>
  </si>
  <si>
    <t>2. Enter team start time in cell E24 - (AM/PM format)</t>
  </si>
  <si>
    <r>
      <t xml:space="preserve">3. Enter individual paces in cells D26-37 - </t>
    </r>
    <r>
      <rPr>
        <b/>
        <sz val="12"/>
        <color theme="1"/>
        <rFont val="Calibri"/>
        <family val="2"/>
        <scheme val="minor"/>
      </rPr>
      <t>Pace must be entered in decimal format in minute/kilometer</t>
    </r>
  </si>
  <si>
    <t>4. Your estimated finish time will be calculated in cell D40</t>
  </si>
  <si>
    <t xml:space="preserve">If you are projected to arriver earlier, please contact info.ca@runragnar.com for a new start time.  </t>
  </si>
  <si>
    <t>Elevation in meters</t>
  </si>
  <si>
    <t>Friday May 31st</t>
  </si>
  <si>
    <t>Saturday June 1st</t>
  </si>
  <si>
    <r>
      <t xml:space="preserve">5. Check that your team will not arrive at any major exchange </t>
    </r>
    <r>
      <rPr>
        <b/>
        <i/>
        <u/>
        <sz val="13"/>
        <color theme="1"/>
        <rFont val="Calibri (Body)_x0000_"/>
      </rPr>
      <t xml:space="preserve">before </t>
    </r>
    <r>
      <rPr>
        <b/>
        <sz val="13"/>
        <color theme="1"/>
        <rFont val="Calibri"/>
        <family val="2"/>
        <scheme val="minor"/>
      </rPr>
      <t xml:space="preserve">the listed hold time. </t>
    </r>
  </si>
  <si>
    <t>Exchange 6 VAN</t>
  </si>
  <si>
    <t>Exchang 6 RUNNER</t>
  </si>
  <si>
    <t>Exchange 5</t>
  </si>
  <si>
    <t>Exchange 12 VAN</t>
  </si>
  <si>
    <t>Exchang 12 RUNNER</t>
  </si>
  <si>
    <t>Exchange 10</t>
  </si>
  <si>
    <t>Exchange 15</t>
  </si>
  <si>
    <t>Exchange 18 VAN</t>
  </si>
  <si>
    <t>Exchang 18 RUNNER</t>
  </si>
  <si>
    <t>Exchange 20</t>
  </si>
  <si>
    <t>Exchange 24 VAN</t>
  </si>
  <si>
    <t>Exchang 24 RUNNER</t>
  </si>
  <si>
    <t>Exchange 25</t>
  </si>
  <si>
    <t>Exchange 30 VAN</t>
  </si>
  <si>
    <t>Exchang 30 RUNNER</t>
  </si>
  <si>
    <t>Exchange 31</t>
  </si>
  <si>
    <t>Exchange 32</t>
  </si>
  <si>
    <t>Exchange 33</t>
  </si>
  <si>
    <t>Exchange 34</t>
  </si>
  <si>
    <t>Exchange 35</t>
  </si>
  <si>
    <t>Finish Line opens at 8:30 AM
ALL runners must be through by 8:00 PM</t>
  </si>
  <si>
    <t>m</t>
  </si>
  <si>
    <t>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</si>
</sst>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h:mm;@"/>
    <numFmt numFmtId="165" formatCode="[$-409]m/d/yy\ h:mm\ AM/PM;@"/>
    <numFmt numFmtId="166" formatCode="0.0"/>
    <numFmt numFmtId="167" formatCode="[$-409]h:mm\ AM/PM;@"/>
  </numFmts>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2"/>
      <color rgb="FF000000"/>
      <name val="Calibri"/>
      <family val="2"/>
      <scheme val="minor"/>
    </font>
    <font>
      <sz val="10"/>
      <name val="Arial"/>
      <family val="2"/>
    </font>
    <font>
      <b/>
      <sz val="12"/>
      <name val="Arial"/>
      <family val="2"/>
    </font>
    <font>
      <sz val="12"/>
      <name val="Calibri"/>
      <family val="2"/>
      <scheme val="minor"/>
    </font>
    <font>
      <sz val="12"/>
      <color theme="1"/>
      <name val="Cambria"/>
      <family val="1"/>
      <scheme val="major"/>
    </font>
    <font>
      <sz val="12"/>
      <color rgb="FF000000"/>
      <name val="Calibri"/>
      <family val="2"/>
      <scheme val="minor"/>
    </font>
    <font>
      <b/>
      <sz val="13"/>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i/>
      <u/>
      <sz val="13"/>
      <color theme="1"/>
      <name val="Calibri (Body)_x0000_"/>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rgb="FF000000"/>
      </bottom>
      <diagonal/>
    </border>
    <border>
      <left style="thin">
        <color indexed="64"/>
      </left>
      <right style="thin">
        <color indexed="64"/>
      </right>
      <top/>
      <bottom style="thin">
        <color indexed="64"/>
      </bottom>
      <diagonal/>
    </border>
    <border>
      <left/>
      <right style="medium">
        <color rgb="FF000000"/>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9" fillId="0" borderId="0"/>
  </cellStyleXfs>
  <cellXfs count="144">
    <xf numFmtId="0" fontId="0" fillId="0" borderId="0" xfId="0"/>
    <xf numFmtId="1" fontId="0" fillId="0" borderId="0" xfId="0" applyNumberFormat="1"/>
    <xf numFmtId="0" fontId="4" fillId="4" borderId="2" xfId="0" applyFont="1" applyFill="1" applyBorder="1" applyProtection="1">
      <protection locked="0"/>
    </xf>
    <xf numFmtId="2" fontId="4" fillId="4" borderId="2" xfId="0" applyNumberFormat="1" applyFont="1" applyFill="1" applyBorder="1" applyAlignment="1" applyProtection="1">
      <alignment horizontal="center"/>
      <protection locked="0"/>
    </xf>
    <xf numFmtId="0" fontId="0" fillId="8" borderId="0" xfId="0" applyFill="1" applyAlignment="1">
      <alignment vertical="center"/>
    </xf>
    <xf numFmtId="0" fontId="0" fillId="8" borderId="0" xfId="0" applyFill="1" applyAlignment="1">
      <alignment horizontal="left" vertical="center"/>
    </xf>
    <xf numFmtId="0" fontId="2" fillId="4" borderId="2" xfId="0" applyFont="1" applyFill="1" applyBorder="1" applyProtection="1">
      <protection locked="0"/>
    </xf>
    <xf numFmtId="167" fontId="4" fillId="4" borderId="18" xfId="0" applyNumberFormat="1" applyFont="1" applyFill="1" applyBorder="1" applyAlignment="1" applyProtection="1">
      <alignment horizontal="center"/>
      <protection locked="0"/>
    </xf>
    <xf numFmtId="0" fontId="5" fillId="0" borderId="0" xfId="0" applyFont="1" applyProtection="1"/>
    <xf numFmtId="0" fontId="4" fillId="0" borderId="0" xfId="0" applyFont="1" applyProtection="1"/>
    <xf numFmtId="0" fontId="4" fillId="7" borderId="10" xfId="0" applyFont="1" applyFill="1" applyBorder="1" applyProtection="1"/>
    <xf numFmtId="0" fontId="6" fillId="7" borderId="9" xfId="0" applyFont="1" applyFill="1" applyBorder="1" applyProtection="1"/>
    <xf numFmtId="0" fontId="4" fillId="7" borderId="9" xfId="0" applyFont="1" applyFill="1" applyBorder="1" applyProtection="1"/>
    <xf numFmtId="0" fontId="4" fillId="7" borderId="11" xfId="0" applyFont="1" applyFill="1" applyBorder="1" applyProtection="1"/>
    <xf numFmtId="0" fontId="4" fillId="7" borderId="14" xfId="0" applyFont="1" applyFill="1" applyBorder="1" applyProtection="1"/>
    <xf numFmtId="0" fontId="4" fillId="7" borderId="0" xfId="0" applyFont="1" applyFill="1" applyProtection="1"/>
    <xf numFmtId="0" fontId="4" fillId="7" borderId="15" xfId="0" applyFont="1" applyFill="1" applyBorder="1" applyProtection="1"/>
    <xf numFmtId="0" fontId="2" fillId="7" borderId="0" xfId="0" applyFont="1" applyFill="1" applyProtection="1"/>
    <xf numFmtId="0" fontId="14" fillId="7" borderId="0" xfId="0" applyFont="1" applyFill="1" applyProtection="1"/>
    <xf numFmtId="0" fontId="4" fillId="7" borderId="12" xfId="0" applyFont="1" applyFill="1" applyBorder="1" applyProtection="1"/>
    <xf numFmtId="0" fontId="2" fillId="7" borderId="8" xfId="0" applyFont="1" applyFill="1" applyBorder="1" applyAlignment="1" applyProtection="1">
      <alignment horizontal="left" indent="2"/>
    </xf>
    <xf numFmtId="0" fontId="4" fillId="7" borderId="8" xfId="0" applyFont="1" applyFill="1" applyBorder="1" applyProtection="1"/>
    <xf numFmtId="0" fontId="4" fillId="7" borderId="13" xfId="0" applyFont="1" applyFill="1" applyBorder="1" applyProtection="1"/>
    <xf numFmtId="0" fontId="6" fillId="0" borderId="0" xfId="0" applyFont="1" applyAlignment="1" applyProtection="1">
      <alignment horizontal="center"/>
    </xf>
    <xf numFmtId="14" fontId="4" fillId="5" borderId="16" xfId="0" applyNumberFormat="1" applyFont="1" applyFill="1" applyBorder="1" applyAlignment="1" applyProtection="1">
      <alignment horizontal="center"/>
    </xf>
    <xf numFmtId="14" fontId="4" fillId="5" borderId="17" xfId="0" applyNumberFormat="1" applyFont="1" applyFill="1" applyBorder="1" applyAlignment="1" applyProtection="1">
      <alignment horizontal="center"/>
    </xf>
    <xf numFmtId="0" fontId="10" fillId="6" borderId="1" xfId="0" applyFont="1" applyFill="1" applyBorder="1" applyAlignment="1" applyProtection="1">
      <alignment horizontal="center"/>
    </xf>
    <xf numFmtId="0" fontId="10" fillId="6" borderId="6" xfId="0" applyFont="1" applyFill="1" applyBorder="1" applyAlignment="1" applyProtection="1">
      <alignment horizontal="center"/>
    </xf>
    <xf numFmtId="0" fontId="10" fillId="6" borderId="6" xfId="0" applyFont="1" applyFill="1" applyBorder="1" applyAlignment="1" applyProtection="1">
      <alignment horizontal="center" wrapText="1"/>
    </xf>
    <xf numFmtId="41" fontId="4" fillId="0" borderId="3" xfId="0" applyNumberFormat="1" applyFont="1" applyBorder="1" applyAlignment="1" applyProtection="1">
      <alignment horizontal="center"/>
    </xf>
    <xf numFmtId="2" fontId="4" fillId="0" borderId="2" xfId="0" applyNumberFormat="1" applyFont="1" applyBorder="1" applyAlignment="1" applyProtection="1">
      <alignment horizontal="center"/>
    </xf>
    <xf numFmtId="21" fontId="11" fillId="2" borderId="2" xfId="0" applyNumberFormat="1" applyFont="1" applyFill="1" applyBorder="1" applyAlignment="1" applyProtection="1">
      <alignment horizontal="center"/>
    </xf>
    <xf numFmtId="20" fontId="4" fillId="0" borderId="0" xfId="0" applyNumberFormat="1" applyFont="1" applyProtection="1"/>
    <xf numFmtId="0" fontId="3" fillId="0" borderId="0" xfId="0" applyFont="1" applyProtection="1"/>
    <xf numFmtId="2" fontId="4" fillId="6" borderId="27" xfId="0" applyNumberFormat="1" applyFont="1" applyFill="1" applyBorder="1" applyAlignment="1" applyProtection="1">
      <alignment horizontal="center"/>
    </xf>
    <xf numFmtId="0" fontId="4" fillId="6" borderId="28" xfId="0" applyFont="1" applyFill="1" applyBorder="1" applyProtection="1"/>
    <xf numFmtId="0" fontId="4" fillId="0" borderId="0" xfId="0" applyFont="1" applyAlignment="1" applyProtection="1">
      <alignment horizontal="center"/>
    </xf>
    <xf numFmtId="0" fontId="4" fillId="6" borderId="7" xfId="0" applyFont="1" applyFill="1" applyBorder="1" applyProtection="1"/>
    <xf numFmtId="46" fontId="11" fillId="6" borderId="5" xfId="0" applyNumberFormat="1" applyFont="1" applyFill="1" applyBorder="1" applyProtection="1"/>
    <xf numFmtId="0" fontId="6" fillId="0" borderId="10" xfId="0" applyFont="1" applyBorder="1" applyAlignment="1" applyProtection="1">
      <alignment horizontal="center"/>
    </xf>
    <xf numFmtId="0" fontId="6" fillId="0" borderId="9" xfId="0" applyFont="1" applyBorder="1" applyAlignment="1" applyProtection="1">
      <alignment horizontal="center"/>
    </xf>
    <xf numFmtId="0" fontId="6" fillId="5" borderId="10" xfId="0" applyFont="1" applyFill="1" applyBorder="1" applyAlignment="1" applyProtection="1">
      <alignment horizontal="center"/>
    </xf>
    <xf numFmtId="0" fontId="6" fillId="5" borderId="9" xfId="0" applyFont="1" applyFill="1" applyBorder="1" applyAlignment="1" applyProtection="1">
      <alignment horizontal="center"/>
    </xf>
    <xf numFmtId="0" fontId="6" fillId="5" borderId="11" xfId="0" applyFont="1" applyFill="1" applyBorder="1" applyAlignment="1" applyProtection="1">
      <alignment horizontal="center"/>
    </xf>
    <xf numFmtId="0" fontId="6" fillId="0" borderId="11" xfId="0" applyFont="1" applyBorder="1" applyProtection="1"/>
    <xf numFmtId="0" fontId="6" fillId="0" borderId="14" xfId="0" applyFont="1" applyBorder="1" applyAlignment="1" applyProtection="1">
      <alignment horizontal="center"/>
    </xf>
    <xf numFmtId="0" fontId="6" fillId="0" borderId="0" xfId="0" applyFont="1" applyBorder="1" applyAlignment="1" applyProtection="1">
      <alignment horizontal="center"/>
    </xf>
    <xf numFmtId="167" fontId="4" fillId="0" borderId="0" xfId="0" applyNumberFormat="1" applyFont="1" applyBorder="1" applyAlignment="1" applyProtection="1">
      <alignment horizontal="center"/>
    </xf>
    <xf numFmtId="164" fontId="4" fillId="0" borderId="0" xfId="0" applyNumberFormat="1" applyFont="1" applyBorder="1" applyAlignment="1" applyProtection="1">
      <alignment horizontal="center"/>
    </xf>
    <xf numFmtId="166" fontId="12" fillId="5" borderId="14" xfId="0" applyNumberFormat="1" applyFont="1" applyFill="1" applyBorder="1" applyAlignment="1" applyProtection="1">
      <alignment horizontal="center"/>
    </xf>
    <xf numFmtId="166" fontId="12" fillId="5" borderId="0" xfId="0" applyNumberFormat="1" applyFont="1" applyFill="1" applyBorder="1" applyAlignment="1" applyProtection="1">
      <alignment horizontal="center"/>
    </xf>
    <xf numFmtId="166" fontId="4" fillId="5" borderId="15" xfId="0" applyNumberFormat="1" applyFont="1" applyFill="1" applyBorder="1" applyAlignment="1" applyProtection="1">
      <alignment horizontal="center"/>
    </xf>
    <xf numFmtId="2" fontId="4" fillId="0" borderId="15" xfId="0" applyNumberFormat="1" applyFont="1" applyBorder="1" applyAlignment="1" applyProtection="1">
      <alignment horizontal="center"/>
    </xf>
    <xf numFmtId="0" fontId="4" fillId="3" borderId="0" xfId="0" applyFont="1" applyFill="1" applyProtection="1"/>
    <xf numFmtId="9" fontId="4" fillId="3" borderId="0" xfId="0" applyNumberFormat="1" applyFont="1" applyFill="1" applyProtection="1"/>
    <xf numFmtId="166" fontId="4" fillId="6" borderId="16" xfId="0" applyNumberFormat="1" applyFont="1" applyFill="1" applyBorder="1" applyAlignment="1" applyProtection="1">
      <alignment vertical="center"/>
    </xf>
    <xf numFmtId="166" fontId="4" fillId="6" borderId="17" xfId="0" applyNumberFormat="1" applyFont="1" applyFill="1" applyBorder="1" applyAlignment="1" applyProtection="1">
      <alignment vertical="center"/>
    </xf>
    <xf numFmtId="166" fontId="4" fillId="6" borderId="29" xfId="0" applyNumberFormat="1" applyFont="1" applyFill="1" applyBorder="1" applyAlignment="1" applyProtection="1">
      <alignment vertical="center"/>
    </xf>
    <xf numFmtId="0" fontId="4" fillId="0" borderId="29" xfId="0" applyFont="1" applyBorder="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165" fontId="4" fillId="3" borderId="0" xfId="0" applyNumberFormat="1" applyFont="1" applyFill="1" applyProtection="1"/>
    <xf numFmtId="0" fontId="3" fillId="6" borderId="10" xfId="0" applyFont="1" applyFill="1" applyBorder="1" applyProtection="1"/>
    <xf numFmtId="0" fontId="4" fillId="6" borderId="11" xfId="0" applyFont="1" applyFill="1" applyBorder="1" applyProtection="1"/>
    <xf numFmtId="0" fontId="4" fillId="6" borderId="12" xfId="0" applyFont="1" applyFill="1" applyBorder="1" applyProtection="1"/>
    <xf numFmtId="0" fontId="4" fillId="6" borderId="13" xfId="0" applyFont="1" applyFill="1" applyBorder="1" applyProtection="1"/>
    <xf numFmtId="0" fontId="4" fillId="6" borderId="16" xfId="0" applyFont="1" applyFill="1" applyBorder="1" applyProtection="1"/>
    <xf numFmtId="0" fontId="4" fillId="6" borderId="29" xfId="0" applyFont="1" applyFill="1" applyBorder="1" applyProtection="1"/>
    <xf numFmtId="167" fontId="4" fillId="0" borderId="9" xfId="0" applyNumberFormat="1" applyFont="1" applyBorder="1" applyAlignment="1" applyProtection="1">
      <alignment horizontal="center"/>
    </xf>
    <xf numFmtId="164" fontId="4" fillId="0" borderId="11" xfId="0" applyNumberFormat="1" applyFont="1" applyBorder="1" applyAlignment="1" applyProtection="1">
      <alignment horizontal="center"/>
    </xf>
    <xf numFmtId="164" fontId="4" fillId="0" borderId="15" xfId="0" applyNumberFormat="1" applyFont="1" applyBorder="1" applyAlignment="1" applyProtection="1">
      <alignment horizontal="center"/>
    </xf>
    <xf numFmtId="0" fontId="6" fillId="0" borderId="12" xfId="0" applyFont="1" applyBorder="1" applyAlignment="1" applyProtection="1">
      <alignment horizontal="center"/>
    </xf>
    <xf numFmtId="0" fontId="6" fillId="0" borderId="8" xfId="0" applyFont="1" applyBorder="1" applyAlignment="1" applyProtection="1">
      <alignment horizontal="center"/>
    </xf>
    <xf numFmtId="167" fontId="4" fillId="0" borderId="8" xfId="0" applyNumberFormat="1" applyFont="1" applyBorder="1" applyAlignment="1" applyProtection="1">
      <alignment horizontal="center"/>
    </xf>
    <xf numFmtId="164" fontId="4" fillId="0" borderId="13" xfId="0" applyNumberFormat="1" applyFont="1" applyBorder="1" applyAlignment="1" applyProtection="1">
      <alignment horizontal="center"/>
    </xf>
    <xf numFmtId="166" fontId="12" fillId="5" borderId="12" xfId="0" applyNumberFormat="1" applyFont="1" applyFill="1" applyBorder="1" applyAlignment="1" applyProtection="1">
      <alignment horizontal="center"/>
    </xf>
    <xf numFmtId="166" fontId="12" fillId="5" borderId="8" xfId="0" applyNumberFormat="1" applyFont="1" applyFill="1" applyBorder="1" applyAlignment="1" applyProtection="1">
      <alignment horizontal="center"/>
    </xf>
    <xf numFmtId="166" fontId="4" fillId="5" borderId="13" xfId="0" applyNumberFormat="1" applyFont="1" applyFill="1" applyBorder="1" applyAlignment="1" applyProtection="1">
      <alignment horizontal="center"/>
    </xf>
    <xf numFmtId="2" fontId="4" fillId="0" borderId="0" xfId="0" applyNumberFormat="1" applyFont="1" applyBorder="1" applyAlignment="1" applyProtection="1">
      <alignment horizontal="center"/>
    </xf>
    <xf numFmtId="0" fontId="0" fillId="0" borderId="0" xfId="0" applyProtection="1"/>
    <xf numFmtId="0" fontId="6" fillId="0" borderId="0" xfId="0" applyFont="1" applyAlignment="1" applyProtection="1">
      <alignment vertical="center"/>
    </xf>
    <xf numFmtId="0" fontId="8" fillId="0" borderId="18"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7" fillId="0" borderId="0" xfId="0" applyFont="1" applyAlignment="1" applyProtection="1">
      <alignment vertical="center"/>
    </xf>
    <xf numFmtId="18" fontId="5" fillId="0" borderId="0" xfId="0" applyNumberFormat="1" applyFont="1" applyProtection="1"/>
    <xf numFmtId="15" fontId="13" fillId="5" borderId="16" xfId="0" applyNumberFormat="1" applyFont="1" applyFill="1" applyBorder="1" applyAlignment="1" applyProtection="1">
      <alignment horizontal="right" vertical="center" wrapText="1"/>
    </xf>
    <xf numFmtId="167" fontId="13" fillId="5" borderId="29" xfId="0" applyNumberFormat="1" applyFont="1" applyFill="1" applyBorder="1" applyAlignment="1" applyProtection="1">
      <alignment horizontal="left" vertical="center" wrapText="1" indent="2"/>
    </xf>
    <xf numFmtId="0" fontId="15" fillId="6" borderId="1" xfId="0" applyFont="1" applyFill="1" applyBorder="1" applyAlignment="1">
      <alignment vertical="center"/>
    </xf>
    <xf numFmtId="167" fontId="15" fillId="6" borderId="6" xfId="0" applyNumberFormat="1" applyFont="1" applyFill="1" applyBorder="1" applyAlignment="1">
      <alignment horizontal="center" vertical="center"/>
    </xf>
    <xf numFmtId="167" fontId="15" fillId="6" borderId="7" xfId="0" applyNumberFormat="1" applyFont="1" applyFill="1" applyBorder="1" applyAlignment="1">
      <alignment horizontal="center" vertical="center"/>
    </xf>
    <xf numFmtId="0" fontId="15" fillId="6" borderId="37" xfId="0" applyFont="1" applyFill="1" applyBorder="1" applyAlignment="1">
      <alignment vertical="center"/>
    </xf>
    <xf numFmtId="167" fontId="15" fillId="6" borderId="38" xfId="0" applyNumberFormat="1" applyFont="1" applyFill="1" applyBorder="1" applyAlignment="1">
      <alignment horizontal="center" vertical="center"/>
    </xf>
    <xf numFmtId="167" fontId="15" fillId="6" borderId="39" xfId="0" applyNumberFormat="1" applyFont="1" applyFill="1" applyBorder="1" applyAlignment="1">
      <alignment horizontal="center" vertical="center"/>
    </xf>
    <xf numFmtId="0" fontId="15" fillId="6" borderId="4" xfId="0" applyFont="1" applyFill="1" applyBorder="1" applyAlignment="1">
      <alignment vertical="center"/>
    </xf>
    <xf numFmtId="0" fontId="16" fillId="8" borderId="36" xfId="0" applyFont="1" applyFill="1" applyBorder="1" applyAlignment="1">
      <alignment vertical="center"/>
    </xf>
    <xf numFmtId="167" fontId="16" fillId="8" borderId="31" xfId="0" applyNumberFormat="1" applyFont="1" applyFill="1" applyBorder="1" applyAlignment="1">
      <alignment horizontal="center" vertical="center"/>
    </xf>
    <xf numFmtId="167" fontId="16" fillId="8" borderId="35" xfId="0" applyNumberFormat="1" applyFont="1" applyFill="1" applyBorder="1" applyAlignment="1">
      <alignment horizontal="center" vertical="center"/>
    </xf>
    <xf numFmtId="0" fontId="16" fillId="8" borderId="3" xfId="0" applyFont="1" applyFill="1" applyBorder="1" applyAlignment="1">
      <alignment vertical="center"/>
    </xf>
    <xf numFmtId="167" fontId="16" fillId="8" borderId="2" xfId="0" applyNumberFormat="1" applyFont="1" applyFill="1" applyBorder="1" applyAlignment="1">
      <alignment horizontal="center" vertical="center"/>
    </xf>
    <xf numFmtId="167" fontId="16" fillId="8" borderId="33" xfId="0" applyNumberFormat="1" applyFont="1" applyFill="1" applyBorder="1" applyAlignment="1">
      <alignment horizontal="center" vertical="center"/>
    </xf>
    <xf numFmtId="0" fontId="16" fillId="8" borderId="23" xfId="0" applyFont="1" applyFill="1" applyBorder="1" applyAlignment="1">
      <alignment vertical="center"/>
    </xf>
    <xf numFmtId="167" fontId="16" fillId="8" borderId="24" xfId="0" applyNumberFormat="1" applyFont="1" applyFill="1" applyBorder="1" applyAlignment="1">
      <alignment horizontal="center" vertical="center"/>
    </xf>
    <xf numFmtId="167" fontId="16" fillId="8" borderId="34" xfId="0" applyNumberFormat="1" applyFont="1" applyFill="1" applyBorder="1" applyAlignment="1">
      <alignment horizontal="center" vertical="center"/>
    </xf>
    <xf numFmtId="167" fontId="15" fillId="6" borderId="25" xfId="0" applyNumberFormat="1" applyFont="1" applyFill="1" applyBorder="1" applyAlignment="1">
      <alignment horizontal="center" vertical="center"/>
    </xf>
    <xf numFmtId="0" fontId="0" fillId="8" borderId="0" xfId="0" applyFill="1" applyAlignment="1">
      <alignment horizontal="center" vertical="center"/>
    </xf>
    <xf numFmtId="0" fontId="8" fillId="0" borderId="20"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7" fillId="6" borderId="29" xfId="0" applyFont="1" applyFill="1" applyBorder="1" applyAlignment="1" applyProtection="1">
      <alignment horizontal="center" vertical="center"/>
    </xf>
    <xf numFmtId="167" fontId="6" fillId="6" borderId="17" xfId="0" applyNumberFormat="1" applyFont="1" applyFill="1" applyBorder="1" applyAlignment="1" applyProtection="1">
      <alignment horizontal="center" vertical="center"/>
    </xf>
    <xf numFmtId="0" fontId="6" fillId="6" borderId="16"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7" fillId="0" borderId="0" xfId="0" applyFont="1" applyAlignment="1" applyProtection="1">
      <alignment horizontal="center"/>
    </xf>
    <xf numFmtId="0" fontId="2" fillId="0" borderId="0" xfId="0" applyFont="1" applyAlignment="1" applyProtection="1">
      <alignment horizontal="left" vertical="top" wrapText="1"/>
    </xf>
    <xf numFmtId="0" fontId="4" fillId="0" borderId="0" xfId="0" applyFont="1" applyAlignment="1" applyProtection="1">
      <alignment horizontal="left" vertical="top" wrapText="1"/>
    </xf>
    <xf numFmtId="165" fontId="6" fillId="6" borderId="25" xfId="0" applyNumberFormat="1" applyFont="1" applyFill="1" applyBorder="1" applyAlignment="1" applyProtection="1">
      <alignment horizontal="center"/>
    </xf>
    <xf numFmtId="0" fontId="6" fillId="6" borderId="1" xfId="0" applyFont="1" applyFill="1" applyBorder="1" applyAlignment="1" applyProtection="1">
      <alignment horizontal="center"/>
    </xf>
    <xf numFmtId="0" fontId="6" fillId="6" borderId="6" xfId="0" applyFont="1" applyFill="1" applyBorder="1" applyAlignment="1" applyProtection="1">
      <alignment horizontal="center"/>
    </xf>
    <xf numFmtId="0" fontId="6" fillId="6" borderId="4" xfId="0" applyFont="1" applyFill="1" applyBorder="1" applyAlignment="1" applyProtection="1">
      <alignment horizontal="center"/>
    </xf>
    <xf numFmtId="0" fontId="6" fillId="6" borderId="25" xfId="0" applyFont="1" applyFill="1" applyBorder="1" applyAlignment="1" applyProtection="1">
      <alignment horizontal="center"/>
    </xf>
    <xf numFmtId="165" fontId="6" fillId="6" borderId="6" xfId="0" applyNumberFormat="1" applyFont="1" applyFill="1" applyBorder="1" applyAlignment="1" applyProtection="1">
      <alignment horizontal="center"/>
    </xf>
    <xf numFmtId="165" fontId="6" fillId="0" borderId="0" xfId="0" applyNumberFormat="1" applyFont="1" applyAlignment="1" applyProtection="1">
      <alignment horizontal="left" indent="1"/>
    </xf>
    <xf numFmtId="0" fontId="4" fillId="6" borderId="26" xfId="0" applyFont="1" applyFill="1" applyBorder="1" applyAlignment="1" applyProtection="1">
      <alignment horizontal="center"/>
    </xf>
    <xf numFmtId="0" fontId="4" fillId="6" borderId="27" xfId="0" applyFont="1" applyFill="1" applyBorder="1" applyAlignment="1" applyProtection="1">
      <alignment horizontal="center"/>
    </xf>
    <xf numFmtId="0" fontId="6" fillId="0" borderId="0" xfId="0" applyFont="1" applyBorder="1" applyAlignment="1" applyProtection="1">
      <alignment horizontal="center"/>
    </xf>
    <xf numFmtId="167" fontId="15" fillId="6" borderId="28" xfId="0" applyNumberFormat="1" applyFont="1" applyFill="1" applyBorder="1" applyAlignment="1">
      <alignment horizontal="center" vertical="center"/>
    </xf>
    <xf numFmtId="167" fontId="15" fillId="6" borderId="40" xfId="0" applyNumberFormat="1" applyFont="1" applyFill="1" applyBorder="1" applyAlignment="1">
      <alignment horizontal="center" vertical="center"/>
    </xf>
    <xf numFmtId="0" fontId="15" fillId="6" borderId="3"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6" fillId="8" borderId="0" xfId="0" applyFont="1" applyFill="1" applyBorder="1" applyAlignment="1">
      <alignment horizontal="center" vertical="center"/>
    </xf>
    <xf numFmtId="0" fontId="1" fillId="0" borderId="0" xfId="0" applyFont="1" applyProtection="1"/>
    <xf numFmtId="2" fontId="4" fillId="0" borderId="41" xfId="0" applyNumberFormat="1" applyFont="1" applyBorder="1" applyAlignment="1" applyProtection="1">
      <alignment horizontal="center"/>
    </xf>
    <xf numFmtId="2" fontId="4" fillId="0" borderId="42" xfId="0" applyNumberFormat="1" applyFont="1" applyBorder="1" applyAlignment="1" applyProtection="1">
      <alignment horizontal="center"/>
    </xf>
    <xf numFmtId="2" fontId="4" fillId="0" borderId="43" xfId="0" applyNumberFormat="1" applyFont="1" applyBorder="1" applyAlignment="1" applyProtection="1">
      <alignment horizontal="center"/>
    </xf>
  </cellXfs>
  <cellStyles count="2">
    <cellStyle name="Normal" xfId="0" builtinId="0"/>
    <cellStyle name="Normal 17" xfId="1" xr:uid="{C6484693-F9FC-E44F-B339-A4EB5E316D4F}"/>
  </cellStyles>
  <dxfs count="6">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444500</xdr:colOff>
      <xdr:row>2</xdr:row>
      <xdr:rowOff>12700</xdr:rowOff>
    </xdr:from>
    <xdr:to>
      <xdr:col>9</xdr:col>
      <xdr:colOff>304800</xdr:colOff>
      <xdr:row>8</xdr:row>
      <xdr:rowOff>63500</xdr:rowOff>
    </xdr:to>
    <xdr:sp macro="" textlink="">
      <xdr:nvSpPr>
        <xdr:cNvPr id="2" name="TextBox 1">
          <a:extLst>
            <a:ext uri="{FF2B5EF4-FFF2-40B4-BE49-F238E27FC236}">
              <a16:creationId xmlns:a16="http://schemas.microsoft.com/office/drawing/2014/main" id="{23BF1CDE-C5B2-F448-99A7-B2BE97F6A273}"/>
            </a:ext>
          </a:extLst>
        </xdr:cNvPr>
        <xdr:cNvSpPr txBox="1"/>
      </xdr:nvSpPr>
      <xdr:spPr>
        <a:xfrm>
          <a:off x="6070600" y="406400"/>
          <a:ext cx="3987800" cy="1676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a:t>Please note each Major Exchange has a "Van" Open time, which indicates when amenities are open for the "off" van, and a "Runner" Open time, which indicates the earliest an active run may arrive to the exchange without being held.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2"/>
  <sheetViews>
    <sheetView showGridLines="0" tabSelected="1" zoomScaleNormal="100" workbookViewId="0">
      <selection activeCell="E24" sqref="E24"/>
    </sheetView>
  </sheetViews>
  <sheetFormatPr baseColWidth="10" defaultColWidth="9.1640625" defaultRowHeight="16"/>
  <cols>
    <col min="1" max="1" width="9.1640625" style="8"/>
    <col min="2" max="2" width="11.33203125" style="8" customWidth="1"/>
    <col min="3" max="3" width="19.33203125" style="8" customWidth="1"/>
    <col min="4" max="4" width="19.83203125" style="8" customWidth="1"/>
    <col min="5" max="5" width="20" style="8" customWidth="1"/>
    <col min="6" max="7" width="20.5" style="8" customWidth="1"/>
    <col min="8" max="8" width="13.1640625" style="8" customWidth="1"/>
    <col min="9" max="12" width="10.6640625" style="8" customWidth="1"/>
    <col min="13" max="13" width="16.5" style="8" hidden="1" customWidth="1"/>
    <col min="14" max="14" width="6.1640625" style="8" hidden="1" customWidth="1"/>
    <col min="15" max="15" width="5.6640625" style="8" hidden="1" customWidth="1"/>
    <col min="16" max="16" width="18.1640625" style="8" hidden="1" customWidth="1"/>
    <col min="17" max="17" width="17.83203125" style="8" hidden="1" customWidth="1"/>
    <col min="18" max="18" width="14.1640625" style="8" bestFit="1" customWidth="1"/>
    <col min="19" max="16384" width="9.1640625" style="8"/>
  </cols>
  <sheetData>
    <row r="1" spans="1:7" ht="24">
      <c r="A1" s="118" t="s">
        <v>0</v>
      </c>
      <c r="B1" s="118"/>
      <c r="C1" s="118"/>
      <c r="D1" s="118"/>
      <c r="E1" s="118"/>
      <c r="F1" s="118"/>
      <c r="G1" s="118"/>
    </row>
    <row r="3" spans="1:7">
      <c r="A3" s="9"/>
      <c r="B3" s="119" t="s">
        <v>93</v>
      </c>
      <c r="C3" s="120"/>
      <c r="D3" s="120"/>
      <c r="E3" s="120"/>
      <c r="F3" s="120"/>
      <c r="G3" s="120"/>
    </row>
    <row r="4" spans="1:7">
      <c r="A4" s="9"/>
      <c r="B4" s="120"/>
      <c r="C4" s="120"/>
      <c r="D4" s="120"/>
      <c r="E4" s="120"/>
      <c r="F4" s="120"/>
      <c r="G4" s="120"/>
    </row>
    <row r="5" spans="1:7">
      <c r="A5" s="9"/>
      <c r="B5" s="120"/>
      <c r="C5" s="120"/>
      <c r="D5" s="120"/>
      <c r="E5" s="120"/>
      <c r="F5" s="120"/>
      <c r="G5" s="120"/>
    </row>
    <row r="6" spans="1:7">
      <c r="A6" s="9"/>
      <c r="B6" s="120"/>
      <c r="C6" s="120"/>
      <c r="D6" s="120"/>
      <c r="E6" s="120"/>
      <c r="F6" s="120"/>
      <c r="G6" s="120"/>
    </row>
    <row r="7" spans="1:7">
      <c r="A7" s="9"/>
      <c r="B7" s="120"/>
      <c r="C7" s="120"/>
      <c r="D7" s="120"/>
      <c r="E7" s="120"/>
      <c r="F7" s="120"/>
      <c r="G7" s="120"/>
    </row>
    <row r="8" spans="1:7">
      <c r="A8" s="9"/>
      <c r="B8" s="120"/>
      <c r="C8" s="120"/>
      <c r="D8" s="120"/>
      <c r="E8" s="120"/>
      <c r="F8" s="120"/>
      <c r="G8" s="120"/>
    </row>
    <row r="9" spans="1:7">
      <c r="A9" s="9"/>
      <c r="B9" s="120"/>
      <c r="C9" s="120"/>
      <c r="D9" s="120"/>
      <c r="E9" s="120"/>
      <c r="F9" s="120"/>
      <c r="G9" s="120"/>
    </row>
    <row r="10" spans="1:7">
      <c r="A10" s="9"/>
      <c r="B10" s="120"/>
      <c r="C10" s="120"/>
      <c r="D10" s="120"/>
      <c r="E10" s="120"/>
      <c r="F10" s="120"/>
      <c r="G10" s="120"/>
    </row>
    <row r="11" spans="1:7">
      <c r="A11" s="9"/>
      <c r="B11" s="120"/>
      <c r="C11" s="120"/>
      <c r="D11" s="120"/>
      <c r="E11" s="120"/>
      <c r="F11" s="120"/>
      <c r="G11" s="120"/>
    </row>
    <row r="12" spans="1:7">
      <c r="A12" s="9"/>
      <c r="B12" s="120"/>
      <c r="C12" s="120"/>
      <c r="D12" s="120"/>
      <c r="E12" s="120"/>
      <c r="F12" s="120"/>
      <c r="G12" s="120"/>
    </row>
    <row r="13" spans="1:7">
      <c r="A13" s="9"/>
      <c r="B13" s="120"/>
      <c r="C13" s="120"/>
      <c r="D13" s="120"/>
      <c r="E13" s="120"/>
      <c r="F13" s="120"/>
      <c r="G13" s="120"/>
    </row>
    <row r="14" spans="1:7" ht="17" thickBot="1">
      <c r="A14" s="9"/>
      <c r="B14" s="9"/>
      <c r="C14" s="9"/>
      <c r="D14" s="9"/>
      <c r="E14" s="9"/>
      <c r="F14" s="9"/>
      <c r="G14" s="9"/>
    </row>
    <row r="15" spans="1:7" ht="19" customHeight="1">
      <c r="A15" s="9"/>
      <c r="B15" s="10"/>
      <c r="C15" s="11" t="s">
        <v>1</v>
      </c>
      <c r="D15" s="12"/>
      <c r="E15" s="12"/>
      <c r="F15" s="12"/>
      <c r="G15" s="13"/>
    </row>
    <row r="16" spans="1:7" ht="19" customHeight="1">
      <c r="A16" s="9"/>
      <c r="B16" s="14"/>
      <c r="C16" s="15" t="s">
        <v>2</v>
      </c>
      <c r="D16" s="15"/>
      <c r="E16" s="15"/>
      <c r="F16" s="15"/>
      <c r="G16" s="16"/>
    </row>
    <row r="17" spans="2:9" ht="19" customHeight="1">
      <c r="B17" s="14"/>
      <c r="C17" s="17" t="s">
        <v>95</v>
      </c>
      <c r="D17" s="15"/>
      <c r="E17" s="15"/>
      <c r="F17" s="15"/>
      <c r="G17" s="16"/>
      <c r="H17" s="9"/>
      <c r="I17" s="9"/>
    </row>
    <row r="18" spans="2:9" ht="19" customHeight="1">
      <c r="B18" s="14"/>
      <c r="C18" s="17" t="s">
        <v>96</v>
      </c>
      <c r="D18" s="15"/>
      <c r="E18" s="15"/>
      <c r="F18" s="15"/>
      <c r="G18" s="16"/>
      <c r="H18" s="9"/>
      <c r="I18" s="9"/>
    </row>
    <row r="19" spans="2:9" ht="19" customHeight="1">
      <c r="B19" s="14"/>
      <c r="C19" s="17" t="s">
        <v>97</v>
      </c>
      <c r="D19" s="15"/>
      <c r="E19" s="15"/>
      <c r="F19" s="15"/>
      <c r="G19" s="16"/>
      <c r="H19" s="9"/>
      <c r="I19" s="9"/>
    </row>
    <row r="20" spans="2:9" ht="19" customHeight="1">
      <c r="B20" s="14"/>
      <c r="C20" s="18" t="s">
        <v>102</v>
      </c>
      <c r="D20" s="15"/>
      <c r="E20" s="15"/>
      <c r="F20" s="15"/>
      <c r="G20" s="16"/>
      <c r="H20" s="9"/>
      <c r="I20" s="9"/>
    </row>
    <row r="21" spans="2:9" ht="19" customHeight="1" thickBot="1">
      <c r="B21" s="19"/>
      <c r="C21" s="20" t="s">
        <v>98</v>
      </c>
      <c r="D21" s="21"/>
      <c r="E21" s="21"/>
      <c r="F21" s="21"/>
      <c r="G21" s="22"/>
      <c r="H21" s="9"/>
      <c r="I21" s="9"/>
    </row>
    <row r="23" spans="2:9" ht="17" thickBot="1">
      <c r="B23" s="9"/>
      <c r="C23" s="23" t="s">
        <v>3</v>
      </c>
      <c r="D23" s="23" t="s">
        <v>4</v>
      </c>
      <c r="E23" s="23" t="s">
        <v>5</v>
      </c>
      <c r="F23" s="9"/>
      <c r="G23" s="9"/>
      <c r="H23" s="9"/>
      <c r="I23" s="9"/>
    </row>
    <row r="24" spans="2:9" ht="17" thickBot="1">
      <c r="B24" s="9"/>
      <c r="C24" s="24">
        <v>43616</v>
      </c>
      <c r="D24" s="25">
        <v>43617</v>
      </c>
      <c r="E24" s="7">
        <v>0.29166666666666669</v>
      </c>
      <c r="F24" s="9"/>
      <c r="G24" s="9"/>
      <c r="H24" s="9"/>
      <c r="I24" s="9"/>
    </row>
    <row r="25" spans="2:9" ht="34">
      <c r="B25" s="26" t="s">
        <v>6</v>
      </c>
      <c r="C25" s="27" t="s">
        <v>7</v>
      </c>
      <c r="D25" s="28" t="s">
        <v>8</v>
      </c>
      <c r="E25" s="28" t="s">
        <v>61</v>
      </c>
      <c r="F25" s="27" t="s">
        <v>9</v>
      </c>
      <c r="G25" s="9"/>
      <c r="H25" s="9"/>
      <c r="I25" s="9"/>
    </row>
    <row r="26" spans="2:9">
      <c r="B26" s="29">
        <v>1</v>
      </c>
      <c r="C26" s="2" t="s">
        <v>10</v>
      </c>
      <c r="D26" s="3">
        <v>6</v>
      </c>
      <c r="E26" s="30">
        <f t="shared" ref="E26:E37" si="0">D26*$Q$57</f>
        <v>9.6560400000000008</v>
      </c>
      <c r="F26" s="31">
        <f t="shared" ref="F26:F37" si="1">TIME(0,E26,(E26-ROUNDDOWN(E26,0))*60)</f>
        <v>6.7013888888888887E-3</v>
      </c>
      <c r="G26" s="9"/>
      <c r="H26" s="9"/>
      <c r="I26" s="32"/>
    </row>
    <row r="27" spans="2:9">
      <c r="B27" s="29">
        <v>2</v>
      </c>
      <c r="C27" s="2" t="s">
        <v>11</v>
      </c>
      <c r="D27" s="3">
        <v>5.5</v>
      </c>
      <c r="E27" s="30">
        <f t="shared" si="0"/>
        <v>8.8513699999999993</v>
      </c>
      <c r="F27" s="31">
        <f t="shared" si="1"/>
        <v>6.145833333333333E-3</v>
      </c>
      <c r="G27" s="9"/>
      <c r="H27" s="9"/>
      <c r="I27" s="9"/>
    </row>
    <row r="28" spans="2:9">
      <c r="B28" s="29">
        <v>3</v>
      </c>
      <c r="C28" s="2" t="s">
        <v>12</v>
      </c>
      <c r="D28" s="3">
        <v>7</v>
      </c>
      <c r="E28" s="30">
        <f t="shared" si="0"/>
        <v>11.26538</v>
      </c>
      <c r="F28" s="31">
        <f t="shared" si="1"/>
        <v>7.8125E-3</v>
      </c>
      <c r="G28" s="9"/>
      <c r="H28" s="9"/>
      <c r="I28" s="9"/>
    </row>
    <row r="29" spans="2:9">
      <c r="B29" s="29">
        <v>4</v>
      </c>
      <c r="C29" s="2" t="s">
        <v>13</v>
      </c>
      <c r="D29" s="3">
        <v>6.5</v>
      </c>
      <c r="E29" s="30">
        <f t="shared" si="0"/>
        <v>10.460710000000001</v>
      </c>
      <c r="F29" s="31">
        <f t="shared" si="1"/>
        <v>7.2569444444444443E-3</v>
      </c>
      <c r="G29" s="9"/>
      <c r="H29" s="33" t="s">
        <v>60</v>
      </c>
      <c r="I29" s="9"/>
    </row>
    <row r="30" spans="2:9">
      <c r="B30" s="29">
        <v>5</v>
      </c>
      <c r="C30" s="2" t="s">
        <v>14</v>
      </c>
      <c r="D30" s="3">
        <v>5.7</v>
      </c>
      <c r="E30" s="30">
        <f t="shared" si="0"/>
        <v>9.1732379999999996</v>
      </c>
      <c r="F30" s="31">
        <f t="shared" si="1"/>
        <v>6.3657407407407404E-3</v>
      </c>
      <c r="G30" s="9"/>
      <c r="H30" s="9"/>
      <c r="I30" s="9"/>
    </row>
    <row r="31" spans="2:9">
      <c r="B31" s="29">
        <v>6</v>
      </c>
      <c r="C31" s="2" t="s">
        <v>15</v>
      </c>
      <c r="D31" s="3">
        <v>6</v>
      </c>
      <c r="E31" s="30">
        <f t="shared" si="0"/>
        <v>9.6560400000000008</v>
      </c>
      <c r="F31" s="31">
        <f t="shared" si="1"/>
        <v>6.7013888888888887E-3</v>
      </c>
      <c r="G31" s="9"/>
      <c r="H31" s="9"/>
      <c r="I31" s="9"/>
    </row>
    <row r="32" spans="2:9">
      <c r="B32" s="29">
        <v>7</v>
      </c>
      <c r="C32" s="2" t="s">
        <v>16</v>
      </c>
      <c r="D32" s="3">
        <v>6.5</v>
      </c>
      <c r="E32" s="30">
        <f t="shared" si="0"/>
        <v>10.460710000000001</v>
      </c>
      <c r="F32" s="31">
        <f t="shared" si="1"/>
        <v>7.2569444444444443E-3</v>
      </c>
      <c r="G32" s="9"/>
      <c r="H32" s="9"/>
      <c r="I32" s="9"/>
    </row>
    <row r="33" spans="2:17">
      <c r="B33" s="29">
        <v>8</v>
      </c>
      <c r="C33" s="2" t="s">
        <v>17</v>
      </c>
      <c r="D33" s="3">
        <v>7</v>
      </c>
      <c r="E33" s="30">
        <f t="shared" si="0"/>
        <v>11.26538</v>
      </c>
      <c r="F33" s="31">
        <f t="shared" si="1"/>
        <v>7.8125E-3</v>
      </c>
      <c r="G33" s="9"/>
      <c r="H33" s="9"/>
      <c r="I33" s="9"/>
      <c r="J33" s="9"/>
      <c r="K33" s="9"/>
      <c r="L33" s="9"/>
      <c r="M33" s="9"/>
      <c r="N33" s="9"/>
      <c r="O33" s="9"/>
      <c r="P33" s="9"/>
      <c r="Q33" s="9"/>
    </row>
    <row r="34" spans="2:17">
      <c r="B34" s="29">
        <v>9</v>
      </c>
      <c r="C34" s="2" t="s">
        <v>18</v>
      </c>
      <c r="D34" s="3">
        <v>6.5</v>
      </c>
      <c r="E34" s="30">
        <f t="shared" si="0"/>
        <v>10.460710000000001</v>
      </c>
      <c r="F34" s="31">
        <f t="shared" si="1"/>
        <v>7.2569444444444443E-3</v>
      </c>
      <c r="G34" s="9"/>
      <c r="H34" s="9"/>
      <c r="I34" s="9"/>
      <c r="J34" s="9"/>
      <c r="K34" s="9"/>
      <c r="L34" s="9"/>
      <c r="M34" s="9"/>
      <c r="N34" s="9"/>
      <c r="O34" s="9"/>
      <c r="P34" s="9"/>
      <c r="Q34" s="9"/>
    </row>
    <row r="35" spans="2:17">
      <c r="B35" s="29">
        <v>10</v>
      </c>
      <c r="C35" s="2" t="s">
        <v>19</v>
      </c>
      <c r="D35" s="3">
        <v>6</v>
      </c>
      <c r="E35" s="30">
        <f t="shared" si="0"/>
        <v>9.6560400000000008</v>
      </c>
      <c r="F35" s="31">
        <f t="shared" si="1"/>
        <v>6.7013888888888887E-3</v>
      </c>
      <c r="G35" s="9"/>
      <c r="H35" s="9"/>
      <c r="I35" s="9"/>
      <c r="J35" s="9"/>
      <c r="K35" s="9"/>
      <c r="L35" s="9"/>
      <c r="M35" s="9"/>
      <c r="N35" s="9"/>
      <c r="O35" s="9"/>
      <c r="P35" s="9"/>
      <c r="Q35" s="9"/>
    </row>
    <row r="36" spans="2:17">
      <c r="B36" s="29">
        <v>11</v>
      </c>
      <c r="C36" s="6" t="s">
        <v>91</v>
      </c>
      <c r="D36" s="3">
        <v>8</v>
      </c>
      <c r="E36" s="30">
        <f t="shared" si="0"/>
        <v>12.87472</v>
      </c>
      <c r="F36" s="31">
        <f t="shared" si="1"/>
        <v>8.9351851851851866E-3</v>
      </c>
      <c r="G36" s="9"/>
      <c r="H36" s="9"/>
      <c r="I36" s="9"/>
      <c r="J36" s="9"/>
      <c r="K36" s="9"/>
      <c r="L36" s="9"/>
      <c r="M36" s="9"/>
      <c r="N36" s="9"/>
      <c r="O36" s="9"/>
      <c r="P36" s="9"/>
      <c r="Q36" s="9"/>
    </row>
    <row r="37" spans="2:17" ht="17" thickBot="1">
      <c r="B37" s="29">
        <v>12</v>
      </c>
      <c r="C37" s="6" t="s">
        <v>92</v>
      </c>
      <c r="D37" s="3">
        <v>5.3</v>
      </c>
      <c r="E37" s="30">
        <f t="shared" si="0"/>
        <v>8.529501999999999</v>
      </c>
      <c r="F37" s="31">
        <f t="shared" si="1"/>
        <v>5.9143518518518521E-3</v>
      </c>
      <c r="G37" s="9"/>
      <c r="H37" s="9"/>
      <c r="I37" s="9"/>
      <c r="J37" s="9"/>
      <c r="K37" s="9"/>
      <c r="L37" s="9"/>
      <c r="M37" s="9"/>
      <c r="N37" s="9"/>
      <c r="O37" s="9"/>
      <c r="P37" s="9"/>
      <c r="Q37" s="9"/>
    </row>
    <row r="38" spans="2:17" ht="17" thickBot="1">
      <c r="B38" s="128" t="s">
        <v>20</v>
      </c>
      <c r="C38" s="129"/>
      <c r="D38" s="34">
        <f>AVERAGE(D26:D37)</f>
        <v>6.333333333333333</v>
      </c>
      <c r="E38" s="34">
        <f>AVERAGE(E26:E37)</f>
        <v>10.192486666666667</v>
      </c>
      <c r="F38" s="35"/>
      <c r="G38" s="9"/>
      <c r="H38" s="36"/>
      <c r="I38" s="9"/>
      <c r="J38" s="9"/>
      <c r="K38" s="9"/>
      <c r="L38" s="9"/>
      <c r="M38" s="9"/>
      <c r="N38" s="9"/>
      <c r="O38" s="9"/>
      <c r="P38" s="9"/>
      <c r="Q38" s="9"/>
    </row>
    <row r="39" spans="2:17">
      <c r="B39" s="122" t="s">
        <v>21</v>
      </c>
      <c r="C39" s="123"/>
      <c r="D39" s="126">
        <f>C24+E24</f>
        <v>43616.291666666664</v>
      </c>
      <c r="E39" s="126"/>
      <c r="F39" s="37"/>
      <c r="G39" s="36"/>
      <c r="H39" s="36"/>
      <c r="I39" s="9"/>
      <c r="J39" s="36"/>
      <c r="K39" s="9"/>
      <c r="L39" s="9"/>
      <c r="M39" s="9"/>
      <c r="N39" s="9"/>
      <c r="O39" s="9"/>
      <c r="P39" s="9"/>
      <c r="Q39" s="9"/>
    </row>
    <row r="40" spans="2:17" ht="17" thickBot="1">
      <c r="B40" s="124" t="s">
        <v>22</v>
      </c>
      <c r="C40" s="125"/>
      <c r="D40" s="121">
        <f ca="1">C24+F83</f>
        <v>43617.712516844615</v>
      </c>
      <c r="E40" s="121"/>
      <c r="F40" s="38">
        <f ca="1">+SUM(G43:G83)</f>
        <v>1.4208501779487606</v>
      </c>
      <c r="G40" s="127"/>
      <c r="H40" s="127"/>
      <c r="I40" s="127"/>
      <c r="J40" s="127"/>
      <c r="K40" s="127"/>
      <c r="L40" s="127"/>
      <c r="M40" s="9"/>
      <c r="N40" s="9"/>
      <c r="O40" s="9"/>
      <c r="P40" s="9"/>
      <c r="Q40" s="9"/>
    </row>
    <row r="41" spans="2:17" ht="21" customHeight="1" thickBot="1">
      <c r="B41" s="9"/>
      <c r="C41" s="9"/>
      <c r="D41" s="9"/>
      <c r="E41" s="9"/>
      <c r="F41" s="9"/>
      <c r="G41" s="9"/>
      <c r="H41" s="130" t="s">
        <v>23</v>
      </c>
      <c r="I41" s="130"/>
      <c r="J41" s="130" t="s">
        <v>99</v>
      </c>
      <c r="K41" s="130"/>
      <c r="L41" s="130"/>
      <c r="M41" s="9"/>
      <c r="N41" s="9"/>
      <c r="O41" s="9"/>
      <c r="P41" s="9"/>
      <c r="Q41" s="9"/>
    </row>
    <row r="42" spans="2:17">
      <c r="B42" s="39" t="s">
        <v>24</v>
      </c>
      <c r="C42" s="40" t="s">
        <v>25</v>
      </c>
      <c r="D42" s="40" t="s">
        <v>26</v>
      </c>
      <c r="E42" s="40" t="s">
        <v>27</v>
      </c>
      <c r="F42" s="40" t="s">
        <v>28</v>
      </c>
      <c r="G42" s="40" t="s">
        <v>29</v>
      </c>
      <c r="H42" s="41" t="s">
        <v>30</v>
      </c>
      <c r="I42" s="42" t="s">
        <v>31</v>
      </c>
      <c r="J42" s="42" t="s">
        <v>32</v>
      </c>
      <c r="K42" s="42" t="s">
        <v>33</v>
      </c>
      <c r="L42" s="43" t="s">
        <v>34</v>
      </c>
      <c r="M42" s="44" t="s">
        <v>35</v>
      </c>
      <c r="N42" s="9"/>
      <c r="O42" s="9"/>
      <c r="P42" s="9" t="s">
        <v>36</v>
      </c>
      <c r="Q42" s="9" t="s">
        <v>37</v>
      </c>
    </row>
    <row r="43" spans="2:17">
      <c r="B43" s="45">
        <v>1</v>
      </c>
      <c r="C43" s="46">
        <f ca="1">+OFFSET('Pace Calculator'!B$25,'Pace Calculator'!B43,0)</f>
        <v>1</v>
      </c>
      <c r="D43" s="46" t="str">
        <f ca="1">+OFFSET('Pace Calculator'!B$25,'Pace Calculator'!C43,1)</f>
        <v>Runner 1</v>
      </c>
      <c r="E43" s="47">
        <f>E24</f>
        <v>0.29166666666666669</v>
      </c>
      <c r="F43" s="47">
        <f ca="1">+E44</f>
        <v>0.31673605894427131</v>
      </c>
      <c r="G43" s="48">
        <f ca="1">+M43*OFFSET('Pace Calculator'!B$25,'Pace Calculator'!C43,4)</f>
        <v>2.5069392277604623E-2</v>
      </c>
      <c r="H43" s="49">
        <v>5.9</v>
      </c>
      <c r="I43" s="50">
        <f t="shared" ref="I43:I48" si="2">H43*$Q$58</f>
        <v>3.6660889000000001</v>
      </c>
      <c r="J43" s="50">
        <v>36.200000000000003</v>
      </c>
      <c r="K43" s="50">
        <v>-26.78</v>
      </c>
      <c r="L43" s="51">
        <f>+J43+K43</f>
        <v>9.4200000000000017</v>
      </c>
      <c r="M43" s="52">
        <f>+I43+J43/$P$43+K43/$Q$43</f>
        <v>3.7409248580052497</v>
      </c>
      <c r="N43" s="9"/>
      <c r="O43" s="140" t="s">
        <v>124</v>
      </c>
      <c r="P43" s="53">
        <f>P44*$Q$60</f>
        <v>304.8</v>
      </c>
      <c r="Q43" s="53">
        <f>Q44*$Q$60</f>
        <v>609.6</v>
      </c>
    </row>
    <row r="44" spans="2:17">
      <c r="B44" s="45">
        <v>2</v>
      </c>
      <c r="C44" s="46">
        <f ca="1">+OFFSET('Pace Calculator'!B$25,'Pace Calculator'!B44,0)</f>
        <v>2</v>
      </c>
      <c r="D44" s="46" t="str">
        <f ca="1">+OFFSET('Pace Calculator'!B$25,'Pace Calculator'!C44,1)</f>
        <v>Runner 2</v>
      </c>
      <c r="E44" s="47">
        <f ca="1">+E43+G43</f>
        <v>0.31673605894427131</v>
      </c>
      <c r="F44" s="47">
        <f ca="1">+E45</f>
        <v>0.34774733400770086</v>
      </c>
      <c r="G44" s="48">
        <f ca="1">+M44*OFFSET('Pace Calculator'!B$25,'Pace Calculator'!C44,4)</f>
        <v>3.1011275063429572E-2</v>
      </c>
      <c r="H44" s="49">
        <v>8</v>
      </c>
      <c r="I44" s="50">
        <f t="shared" si="2"/>
        <v>4.9709680000000001</v>
      </c>
      <c r="J44" s="50">
        <v>45.44</v>
      </c>
      <c r="K44" s="50">
        <v>-45.2</v>
      </c>
      <c r="L44" s="51">
        <f t="shared" ref="L44:L76" si="3">+J44+K44</f>
        <v>0.23999999999999488</v>
      </c>
      <c r="M44" s="52">
        <f>+I44+J44/$P$43+K44/$Q$43</f>
        <v>5.0459023832021002</v>
      </c>
      <c r="N44" s="9"/>
      <c r="O44" s="140" t="s">
        <v>125</v>
      </c>
      <c r="P44" s="53">
        <v>1000</v>
      </c>
      <c r="Q44" s="53">
        <v>2000</v>
      </c>
    </row>
    <row r="45" spans="2:17">
      <c r="B45" s="45">
        <v>3</v>
      </c>
      <c r="C45" s="46">
        <f ca="1">+OFFSET('Pace Calculator'!B$25,'Pace Calculator'!B45,0)</f>
        <v>3</v>
      </c>
      <c r="D45" s="46" t="str">
        <f ca="1">+OFFSET('Pace Calculator'!B$25,'Pace Calculator'!C45,1)</f>
        <v>Runner 3</v>
      </c>
      <c r="E45" s="47">
        <f t="shared" ref="E45:E76" ca="1" si="4">+E44+G44</f>
        <v>0.34774733400770086</v>
      </c>
      <c r="F45" s="47">
        <f t="shared" ref="F45:F75" ca="1" si="5">+E46</f>
        <v>0.40614649958143773</v>
      </c>
      <c r="G45" s="48">
        <f ca="1">+M45*OFFSET('Pace Calculator'!B$25,'Pace Calculator'!C45,4)</f>
        <v>5.8399165573736873E-2</v>
      </c>
      <c r="H45" s="49">
        <v>11.7</v>
      </c>
      <c r="I45" s="50">
        <f t="shared" si="2"/>
        <v>7.2700407</v>
      </c>
      <c r="J45" s="50">
        <v>129</v>
      </c>
      <c r="K45" s="50">
        <v>-133</v>
      </c>
      <c r="L45" s="51">
        <f t="shared" si="3"/>
        <v>-4</v>
      </c>
      <c r="M45" s="52">
        <f>+I45+J45/$P$43+K45/$Q$43</f>
        <v>7.4750931934383198</v>
      </c>
      <c r="N45" s="9"/>
      <c r="O45" s="9"/>
      <c r="P45" s="9"/>
      <c r="Q45" s="9" t="s">
        <v>38</v>
      </c>
    </row>
    <row r="46" spans="2:17">
      <c r="B46" s="45">
        <v>4</v>
      </c>
      <c r="C46" s="46">
        <f ca="1">+OFFSET('Pace Calculator'!B$25,'Pace Calculator'!B46,0)</f>
        <v>4</v>
      </c>
      <c r="D46" s="46" t="str">
        <f ca="1">+OFFSET('Pace Calculator'!B$25,'Pace Calculator'!C46,1)</f>
        <v>Runner 4</v>
      </c>
      <c r="E46" s="47">
        <f t="shared" ca="1" si="4"/>
        <v>0.40614649958143773</v>
      </c>
      <c r="F46" s="47">
        <f ca="1">+E47</f>
        <v>0.45291197829607754</v>
      </c>
      <c r="G46" s="48">
        <f ca="1">+M46*OFFSET('Pace Calculator'!B$25,'Pace Calculator'!C46,4)</f>
        <v>4.676547871463984E-2</v>
      </c>
      <c r="H46" s="49">
        <v>10</v>
      </c>
      <c r="I46" s="50">
        <f t="shared" si="2"/>
        <v>6.2137099999999998</v>
      </c>
      <c r="J46" s="50">
        <v>113.95</v>
      </c>
      <c r="K46" s="50">
        <v>-87.37</v>
      </c>
      <c r="L46" s="51">
        <f t="shared" si="3"/>
        <v>26.58</v>
      </c>
      <c r="M46" s="52">
        <f>+I46+J46/$P$43+K46/$Q$43</f>
        <v>6.4442382152230975</v>
      </c>
      <c r="N46" s="9"/>
      <c r="O46" s="9"/>
      <c r="P46" s="9" t="s">
        <v>39</v>
      </c>
      <c r="Q46" s="54">
        <v>0</v>
      </c>
    </row>
    <row r="47" spans="2:17">
      <c r="B47" s="45">
        <v>5</v>
      </c>
      <c r="C47" s="46">
        <f ca="1">+OFFSET('Pace Calculator'!B$25,'Pace Calculator'!B47,0)</f>
        <v>5</v>
      </c>
      <c r="D47" s="46" t="str">
        <f ca="1">+OFFSET('Pace Calculator'!B$25,'Pace Calculator'!C47,1)</f>
        <v>Runner 5</v>
      </c>
      <c r="E47" s="47">
        <f t="shared" ca="1" si="4"/>
        <v>0.45291197829607754</v>
      </c>
      <c r="F47" s="47">
        <f ca="1">+E48</f>
        <v>0.48692154081217798</v>
      </c>
      <c r="G47" s="48">
        <f ca="1">+M47*OFFSET('Pace Calculator'!B$25,'Pace Calculator'!C47,4)</f>
        <v>3.4009562516100413E-2</v>
      </c>
      <c r="H47" s="49">
        <v>8.6</v>
      </c>
      <c r="I47" s="50">
        <f t="shared" si="2"/>
        <v>5.3437906000000002</v>
      </c>
      <c r="J47" s="50">
        <v>45.52</v>
      </c>
      <c r="K47" s="50">
        <v>-91.77</v>
      </c>
      <c r="L47" s="51">
        <f t="shared" si="3"/>
        <v>-46.249999999999993</v>
      </c>
      <c r="M47" s="52">
        <f>+I47+J47/$P$43+K47/$Q$43</f>
        <v>5.3425930934383201</v>
      </c>
      <c r="N47" s="9"/>
      <c r="O47" s="9"/>
      <c r="P47" s="9" t="s">
        <v>40</v>
      </c>
      <c r="Q47" s="54">
        <v>-0.05</v>
      </c>
    </row>
    <row r="48" spans="2:17" ht="17" thickBot="1">
      <c r="B48" s="45">
        <v>6</v>
      </c>
      <c r="C48" s="46">
        <f ca="1">+OFFSET('Pace Calculator'!B$25,'Pace Calculator'!B48,0)</f>
        <v>6</v>
      </c>
      <c r="D48" s="46" t="str">
        <f ca="1">+OFFSET('Pace Calculator'!B$25,'Pace Calculator'!C48,1)</f>
        <v>Runner 6</v>
      </c>
      <c r="E48" s="47">
        <f ca="1">+E47+G47</f>
        <v>0.48692154081217798</v>
      </c>
      <c r="F48" s="47">
        <f ca="1">+E50</f>
        <v>0.55613230831332627</v>
      </c>
      <c r="G48" s="48">
        <f ca="1">+M48*OFFSET('Pace Calculator'!B$25,'Pace Calculator'!C48,4)</f>
        <v>6.9210767501148296E-2</v>
      </c>
      <c r="H48" s="49">
        <v>16.2</v>
      </c>
      <c r="I48" s="50">
        <f t="shared" si="2"/>
        <v>10.0662102</v>
      </c>
      <c r="J48" s="50">
        <v>134.43</v>
      </c>
      <c r="K48" s="50">
        <v>-109.38</v>
      </c>
      <c r="L48" s="51">
        <f>+J48+K48</f>
        <v>25.050000000000011</v>
      </c>
      <c r="M48" s="52">
        <f>+I48+J48/$P$43+K48/$Q$43</f>
        <v>10.327824373228347</v>
      </c>
      <c r="N48" s="9"/>
      <c r="O48" s="9"/>
      <c r="P48" s="9" t="s">
        <v>41</v>
      </c>
      <c r="Q48" s="54">
        <v>0.15</v>
      </c>
    </row>
    <row r="49" spans="2:17" s="60" customFormat="1" ht="30" customHeight="1" thickBot="1">
      <c r="B49" s="113" t="s">
        <v>86</v>
      </c>
      <c r="C49" s="114"/>
      <c r="D49" s="114"/>
      <c r="E49" s="112">
        <f>D100</f>
        <v>0.4375</v>
      </c>
      <c r="F49" s="112"/>
      <c r="G49" s="112"/>
      <c r="H49" s="55"/>
      <c r="I49" s="56"/>
      <c r="J49" s="56"/>
      <c r="K49" s="56"/>
      <c r="L49" s="57"/>
      <c r="M49" s="58"/>
      <c r="N49" s="59"/>
      <c r="O49" s="59"/>
      <c r="P49" s="59"/>
      <c r="Q49" s="59"/>
    </row>
    <row r="50" spans="2:17">
      <c r="B50" s="45">
        <v>7</v>
      </c>
      <c r="C50" s="46">
        <f ca="1">+OFFSET('Pace Calculator'!B$25,'Pace Calculator'!B50,0)</f>
        <v>7</v>
      </c>
      <c r="D50" s="46" t="str">
        <f ca="1">+OFFSET('Pace Calculator'!B$25,'Pace Calculator'!C50,1)</f>
        <v>Runner 7</v>
      </c>
      <c r="E50" s="47">
        <f ca="1">+E48+G48</f>
        <v>0.55613230831332627</v>
      </c>
      <c r="F50" s="47">
        <f t="shared" ca="1" si="5"/>
        <v>0.60775518834327302</v>
      </c>
      <c r="G50" s="48">
        <f ca="1">+M50*OFFSET('Pace Calculator'!B$25,'Pace Calculator'!C50,4)</f>
        <v>5.1622880029946777E-2</v>
      </c>
      <c r="H50" s="49">
        <v>11.4</v>
      </c>
      <c r="I50" s="50">
        <f t="shared" ref="I50:I55" si="6">H50*$Q$58</f>
        <v>7.0836294000000004</v>
      </c>
      <c r="J50" s="50">
        <v>47.13</v>
      </c>
      <c r="K50" s="50">
        <v>-76</v>
      </c>
      <c r="L50" s="51">
        <f t="shared" si="3"/>
        <v>-28.869999999999997</v>
      </c>
      <c r="M50" s="52">
        <f>+I50+J50/$P$43+K50/$Q$43</f>
        <v>7.1135834682414698</v>
      </c>
      <c r="N50" s="9"/>
      <c r="O50" s="9"/>
      <c r="P50" s="9"/>
      <c r="Q50" s="9"/>
    </row>
    <row r="51" spans="2:17">
      <c r="B51" s="45">
        <v>8</v>
      </c>
      <c r="C51" s="46">
        <f ca="1">+OFFSET('Pace Calculator'!B$25,'Pace Calculator'!B51,0)</f>
        <v>8</v>
      </c>
      <c r="D51" s="46" t="str">
        <f ca="1">+OFFSET('Pace Calculator'!B$25,'Pace Calculator'!C51,1)</f>
        <v>Runner 8</v>
      </c>
      <c r="E51" s="47">
        <f t="shared" ca="1" si="4"/>
        <v>0.60775518834327302</v>
      </c>
      <c r="F51" s="47">
        <f t="shared" ca="1" si="5"/>
        <v>0.63562401965888982</v>
      </c>
      <c r="G51" s="48">
        <f ca="1">+M51*OFFSET('Pace Calculator'!B$25,'Pace Calculator'!C51,4)</f>
        <v>2.78688313156168E-2</v>
      </c>
      <c r="H51" s="49">
        <v>5.6</v>
      </c>
      <c r="I51" s="50">
        <f t="shared" si="6"/>
        <v>3.4796776</v>
      </c>
      <c r="J51" s="50">
        <v>45</v>
      </c>
      <c r="K51" s="50">
        <v>-36.64</v>
      </c>
      <c r="L51" s="51">
        <f t="shared" si="3"/>
        <v>8.36</v>
      </c>
      <c r="M51" s="52">
        <f t="shared" ref="M50:M55" si="7">+I51+J51/$P$43+K51/$Q$43</f>
        <v>3.5672104083989504</v>
      </c>
      <c r="N51" s="9"/>
      <c r="O51" s="9"/>
      <c r="P51" s="9"/>
      <c r="Q51" s="9"/>
    </row>
    <row r="52" spans="2:17">
      <c r="B52" s="45">
        <v>9</v>
      </c>
      <c r="C52" s="46">
        <f ca="1">+OFFSET('Pace Calculator'!B$25,'Pace Calculator'!B52,0)</f>
        <v>9</v>
      </c>
      <c r="D52" s="46" t="str">
        <f ca="1">+OFFSET('Pace Calculator'!B$25,'Pace Calculator'!C52,1)</f>
        <v>Runner 9</v>
      </c>
      <c r="E52" s="47">
        <f t="shared" ca="1" si="4"/>
        <v>0.63562401965888982</v>
      </c>
      <c r="F52" s="47">
        <f t="shared" ca="1" si="5"/>
        <v>0.65826494862953544</v>
      </c>
      <c r="G52" s="48">
        <f ca="1">+M52*OFFSET('Pace Calculator'!B$25,'Pace Calculator'!C52,4)</f>
        <v>2.2640928970645596E-2</v>
      </c>
      <c r="H52" s="49">
        <v>4.9000000000000004</v>
      </c>
      <c r="I52" s="50">
        <f t="shared" si="6"/>
        <v>3.0447179000000002</v>
      </c>
      <c r="J52" s="50">
        <v>50.47</v>
      </c>
      <c r="K52" s="50">
        <v>-55.11</v>
      </c>
      <c r="L52" s="51">
        <f t="shared" si="3"/>
        <v>-4.6400000000000006</v>
      </c>
      <c r="M52" s="52">
        <f t="shared" si="7"/>
        <v>3.1198983461942258</v>
      </c>
      <c r="N52" s="9"/>
      <c r="O52" s="9"/>
      <c r="P52" s="9" t="s">
        <v>42</v>
      </c>
      <c r="Q52" s="61">
        <v>43616.770833333336</v>
      </c>
    </row>
    <row r="53" spans="2:17">
      <c r="B53" s="45">
        <v>10</v>
      </c>
      <c r="C53" s="46">
        <f ca="1">+OFFSET('Pace Calculator'!B$25,'Pace Calculator'!B53,0)</f>
        <v>10</v>
      </c>
      <c r="D53" s="46" t="str">
        <f ca="1">+OFFSET('Pace Calculator'!B$25,'Pace Calculator'!C53,1)</f>
        <v>Runner 10</v>
      </c>
      <c r="E53" s="47">
        <f t="shared" ca="1" si="4"/>
        <v>0.65826494862953544</v>
      </c>
      <c r="F53" s="47">
        <f ca="1">+E54</f>
        <v>0.70244543235306089</v>
      </c>
      <c r="G53" s="48">
        <f ca="1">+M53*OFFSET('Pace Calculator'!B$25,'Pace Calculator'!C53,4)</f>
        <v>4.4180483723525441E-2</v>
      </c>
      <c r="H53" s="49">
        <v>10.5</v>
      </c>
      <c r="I53" s="50">
        <f t="shared" si="6"/>
        <v>6.5243954999999998</v>
      </c>
      <c r="J53" s="50">
        <v>37.35</v>
      </c>
      <c r="K53" s="50">
        <v>-33.04</v>
      </c>
      <c r="L53" s="51">
        <f t="shared" si="3"/>
        <v>4.3100000000000023</v>
      </c>
      <c r="M53" s="52">
        <f t="shared" si="7"/>
        <v>6.5927353950131229</v>
      </c>
      <c r="N53" s="9"/>
      <c r="O53" s="9"/>
      <c r="P53" s="9" t="s">
        <v>42</v>
      </c>
      <c r="Q53" s="61">
        <v>43617.270833333336</v>
      </c>
    </row>
    <row r="54" spans="2:17">
      <c r="B54" s="45">
        <v>11</v>
      </c>
      <c r="C54" s="46">
        <f ca="1">+OFFSET('Pace Calculator'!B$25,'Pace Calculator'!B54,0)</f>
        <v>11</v>
      </c>
      <c r="D54" s="46" t="str">
        <f ca="1">+OFFSET('Pace Calculator'!B$25,'Pace Calculator'!C54,1)</f>
        <v>Runner 11</v>
      </c>
      <c r="E54" s="47">
        <f ca="1">+E53+G53</f>
        <v>0.70244543235306089</v>
      </c>
      <c r="F54" s="47">
        <f ca="1">+E55</f>
        <v>0.73869720441729003</v>
      </c>
      <c r="G54" s="48">
        <f ca="1">+M54*OFFSET('Pace Calculator'!B$25,'Pace Calculator'!C54,4)*(1+$Q$47)</f>
        <v>3.6251772064229124E-2</v>
      </c>
      <c r="H54" s="49">
        <v>6.8</v>
      </c>
      <c r="I54" s="50">
        <f t="shared" si="6"/>
        <v>4.2253227999999998</v>
      </c>
      <c r="J54" s="50">
        <v>34.4</v>
      </c>
      <c r="K54" s="50">
        <v>-41.12</v>
      </c>
      <c r="L54" s="51">
        <f>+J54+K54</f>
        <v>-6.7199999999999989</v>
      </c>
      <c r="M54" s="52">
        <f t="shared" si="7"/>
        <v>4.2707296241469814</v>
      </c>
      <c r="N54" s="9"/>
      <c r="O54" s="9"/>
      <c r="P54" s="9"/>
      <c r="Q54" s="9"/>
    </row>
    <row r="55" spans="2:17" ht="17" thickBot="1">
      <c r="B55" s="45">
        <v>12</v>
      </c>
      <c r="C55" s="46">
        <f ca="1">+OFFSET('Pace Calculator'!B$25,'Pace Calculator'!B55,0)</f>
        <v>12</v>
      </c>
      <c r="D55" s="46" t="str">
        <f ca="1">+OFFSET('Pace Calculator'!B$25,'Pace Calculator'!C55,1)</f>
        <v>Runner 12</v>
      </c>
      <c r="E55" s="47">
        <f ca="1">+E54+G54</f>
        <v>0.73869720441729003</v>
      </c>
      <c r="F55" s="47">
        <f ca="1">+E57</f>
        <v>0.7718029735994234</v>
      </c>
      <c r="G55" s="48">
        <f ca="1">+M55*OFFSET('Pace Calculator'!B$25,'Pace Calculator'!C55,4)*(1+$Q$47)</f>
        <v>3.3105769182133392E-2</v>
      </c>
      <c r="H55" s="49">
        <v>9.1999999999999993</v>
      </c>
      <c r="I55" s="50">
        <f t="shared" si="6"/>
        <v>5.7166131999999994</v>
      </c>
      <c r="J55" s="50">
        <v>87</v>
      </c>
      <c r="K55" s="50">
        <v>-67</v>
      </c>
      <c r="L55" s="51">
        <f>+J55+K55</f>
        <v>20</v>
      </c>
      <c r="M55" s="52">
        <f t="shared" si="7"/>
        <v>5.8921381343832016</v>
      </c>
      <c r="N55" s="9"/>
      <c r="O55" s="9"/>
      <c r="P55" s="9"/>
      <c r="Q55" s="9"/>
    </row>
    <row r="56" spans="2:17" s="60" customFormat="1" ht="30" customHeight="1" thickBot="1">
      <c r="B56" s="113" t="s">
        <v>87</v>
      </c>
      <c r="C56" s="114"/>
      <c r="D56" s="114"/>
      <c r="E56" s="112">
        <f>D101</f>
        <v>0.66666666666666663</v>
      </c>
      <c r="F56" s="112"/>
      <c r="G56" s="112"/>
      <c r="H56" s="55"/>
      <c r="I56" s="56"/>
      <c r="J56" s="56"/>
      <c r="K56" s="56"/>
      <c r="L56" s="57"/>
      <c r="M56" s="58"/>
      <c r="N56" s="59"/>
      <c r="O56" s="59"/>
      <c r="P56" s="59"/>
      <c r="Q56" s="59"/>
    </row>
    <row r="57" spans="2:17">
      <c r="B57" s="45">
        <v>13</v>
      </c>
      <c r="C57" s="46">
        <f ca="1">+OFFSET('Pace Calculator'!B$25,'Pace Calculator'!B57-12,0)</f>
        <v>1</v>
      </c>
      <c r="D57" s="46" t="str">
        <f ca="1">+OFFSET('Pace Calculator'!B$25,'Pace Calculator'!C57,1)</f>
        <v>Runner 1</v>
      </c>
      <c r="E57" s="47">
        <f ca="1">+E55+G55</f>
        <v>0.7718029735994234</v>
      </c>
      <c r="F57" s="47">
        <f t="shared" ca="1" si="5"/>
        <v>0.80014139067537027</v>
      </c>
      <c r="G57" s="48">
        <f ca="1">+M57*OFFSET('Pace Calculator'!B$25,'Pace Calculator'!C57,4)*(1+$Q$47)</f>
        <v>2.8338417075946885E-2</v>
      </c>
      <c r="H57" s="49">
        <v>7</v>
      </c>
      <c r="I57" s="50">
        <f t="shared" ref="I57:I62" si="8">H57*$Q$58</f>
        <v>4.3495970000000002</v>
      </c>
      <c r="J57" s="50">
        <v>78</v>
      </c>
      <c r="K57" s="50">
        <v>-94</v>
      </c>
      <c r="L57" s="51">
        <f t="shared" si="3"/>
        <v>-16</v>
      </c>
      <c r="M57" s="52">
        <f t="shared" ref="M57:M62" si="9">+I57+J57/$P$43+K57/$Q$43</f>
        <v>4.4513030367454069</v>
      </c>
      <c r="N57" s="9"/>
      <c r="O57" s="9"/>
      <c r="P57" s="62" t="s">
        <v>59</v>
      </c>
      <c r="Q57" s="63">
        <v>1.60934</v>
      </c>
    </row>
    <row r="58" spans="2:17" ht="17" thickBot="1">
      <c r="B58" s="45">
        <v>14</v>
      </c>
      <c r="C58" s="46">
        <f ca="1">+OFFSET('Pace Calculator'!B$25,'Pace Calculator'!B58-12,0)</f>
        <v>2</v>
      </c>
      <c r="D58" s="46" t="str">
        <f ca="1">+OFFSET('Pace Calculator'!B$25,'Pace Calculator'!C58,1)</f>
        <v>Runner 2</v>
      </c>
      <c r="E58" s="47">
        <f ca="1">+E57+G57</f>
        <v>0.80014139067537027</v>
      </c>
      <c r="F58" s="47">
        <f t="shared" ca="1" si="5"/>
        <v>0.83654113254127282</v>
      </c>
      <c r="G58" s="48">
        <f ca="1">+M58*OFFSET('Pace Calculator'!B$25,'Pace Calculator'!C58,4)*(1+$Q$47)</f>
        <v>3.6399741865902502E-2</v>
      </c>
      <c r="H58" s="49">
        <v>9.5</v>
      </c>
      <c r="I58" s="50">
        <f t="shared" si="8"/>
        <v>5.9030244999999999</v>
      </c>
      <c r="J58" s="50">
        <v>125</v>
      </c>
      <c r="K58" s="50">
        <v>-48</v>
      </c>
      <c r="L58" s="51">
        <f t="shared" si="3"/>
        <v>77</v>
      </c>
      <c r="M58" s="52">
        <f t="shared" si="9"/>
        <v>6.2343893293963255</v>
      </c>
      <c r="N58" s="9"/>
      <c r="O58" s="9"/>
      <c r="P58" s="64" t="s">
        <v>43</v>
      </c>
      <c r="Q58" s="65">
        <v>0.62137100000000001</v>
      </c>
    </row>
    <row r="59" spans="2:17" ht="17" thickBot="1">
      <c r="B59" s="45">
        <v>15</v>
      </c>
      <c r="C59" s="46">
        <f ca="1">+OFFSET('Pace Calculator'!B$25,'Pace Calculator'!B59-12,0)</f>
        <v>3</v>
      </c>
      <c r="D59" s="46" t="str">
        <f ca="1">+OFFSET('Pace Calculator'!B$25,'Pace Calculator'!C59,1)</f>
        <v>Runner 3</v>
      </c>
      <c r="E59" s="47">
        <f t="shared" ca="1" si="4"/>
        <v>0.83654113254127282</v>
      </c>
      <c r="F59" s="47">
        <f ca="1">+E60</f>
        <v>0.87027901684419684</v>
      </c>
      <c r="G59" s="48">
        <f ca="1">+M59*OFFSET('Pace Calculator'!B$25,'Pace Calculator'!C59,4)*(1+$Q$47)</f>
        <v>3.3737884302924043E-2</v>
      </c>
      <c r="H59" s="49">
        <v>7.3</v>
      </c>
      <c r="I59" s="50">
        <f t="shared" si="8"/>
        <v>4.5360082999999998</v>
      </c>
      <c r="J59" s="50">
        <v>31.11</v>
      </c>
      <c r="K59" s="50">
        <v>-56.29</v>
      </c>
      <c r="L59" s="51">
        <f t="shared" si="3"/>
        <v>-25.18</v>
      </c>
      <c r="M59" s="52">
        <f t="shared" si="9"/>
        <v>4.5457359902887138</v>
      </c>
      <c r="N59" s="9"/>
      <c r="O59" s="9"/>
      <c r="P59" s="9"/>
      <c r="Q59" s="9"/>
    </row>
    <row r="60" spans="2:17" ht="17" thickBot="1">
      <c r="B60" s="45">
        <v>16</v>
      </c>
      <c r="C60" s="46">
        <f ca="1">+OFFSET('Pace Calculator'!B$25,'Pace Calculator'!B60-12,0)</f>
        <v>4</v>
      </c>
      <c r="D60" s="46" t="str">
        <f ca="1">+OFFSET('Pace Calculator'!B$25,'Pace Calculator'!C60,1)</f>
        <v>Runner 4</v>
      </c>
      <c r="E60" s="47">
        <f ca="1">+E59+G59</f>
        <v>0.87027901684419684</v>
      </c>
      <c r="F60" s="47">
        <f ca="1">+E61</f>
        <v>0.88921567386744749</v>
      </c>
      <c r="G60" s="48">
        <f ca="1">+M60*OFFSET('Pace Calculator'!B$25,'Pace Calculator'!C60,4)*(1+$Q$47)</f>
        <v>1.8936657023250675E-2</v>
      </c>
      <c r="H60" s="49">
        <v>4.5</v>
      </c>
      <c r="I60" s="50">
        <f t="shared" si="8"/>
        <v>2.7961695</v>
      </c>
      <c r="J60" s="50">
        <v>8.77</v>
      </c>
      <c r="K60" s="50">
        <v>-47.64</v>
      </c>
      <c r="L60" s="51">
        <f>+J60+K60</f>
        <v>-38.870000000000005</v>
      </c>
      <c r="M60" s="52">
        <f t="shared" si="9"/>
        <v>2.7467928595800526</v>
      </c>
      <c r="N60" s="9"/>
      <c r="O60" s="9"/>
      <c r="P60" s="66" t="s">
        <v>94</v>
      </c>
      <c r="Q60" s="67">
        <v>0.30480000000000002</v>
      </c>
    </row>
    <row r="61" spans="2:17">
      <c r="B61" s="45">
        <v>17</v>
      </c>
      <c r="C61" s="46">
        <f ca="1">+OFFSET('Pace Calculator'!B$25,'Pace Calculator'!B61-12,0)</f>
        <v>5</v>
      </c>
      <c r="D61" s="46" t="str">
        <f ca="1">+OFFSET('Pace Calculator'!B$25,'Pace Calculator'!C61,1)</f>
        <v>Runner 5</v>
      </c>
      <c r="E61" s="47">
        <f ca="1">+E60+G60</f>
        <v>0.88921567386744749</v>
      </c>
      <c r="F61" s="47">
        <f ca="1">+E62</f>
        <v>0.90038643278016806</v>
      </c>
      <c r="G61" s="48">
        <f ca="1">+M61*OFFSET('Pace Calculator'!B$25,'Pace Calculator'!C61,4)*(1+$Q$47)</f>
        <v>1.1170758912720544E-2</v>
      </c>
      <c r="H61" s="49">
        <v>3</v>
      </c>
      <c r="I61" s="50">
        <f t="shared" si="8"/>
        <v>1.8641130000000001</v>
      </c>
      <c r="J61" s="50">
        <v>8.44</v>
      </c>
      <c r="K61" s="50">
        <v>-27.2</v>
      </c>
      <c r="L61" s="51">
        <f>+J61+K61</f>
        <v>-18.759999999999998</v>
      </c>
      <c r="M61" s="52">
        <f t="shared" si="9"/>
        <v>1.8471838661417324</v>
      </c>
      <c r="N61" s="9"/>
      <c r="O61" s="9"/>
      <c r="P61" s="9"/>
      <c r="Q61" s="9"/>
    </row>
    <row r="62" spans="2:17" ht="17" thickBot="1">
      <c r="B62" s="45">
        <v>18</v>
      </c>
      <c r="C62" s="46">
        <f ca="1">+OFFSET('Pace Calculator'!B$25,'Pace Calculator'!B62-12,0)</f>
        <v>6</v>
      </c>
      <c r="D62" s="46" t="str">
        <f ca="1">+OFFSET('Pace Calculator'!B$25,'Pace Calculator'!C62,1)</f>
        <v>Runner 6</v>
      </c>
      <c r="E62" s="47">
        <f ca="1">+E61+G61</f>
        <v>0.90038643278016806</v>
      </c>
      <c r="F62" s="47">
        <f ca="1">+E64</f>
        <v>0.93614822006300058</v>
      </c>
      <c r="G62" s="48">
        <f ca="1">+M62*OFFSET('Pace Calculator'!B$25,'Pace Calculator'!C62,4)*(1+$Q$47)</f>
        <v>3.5761787282832552E-2</v>
      </c>
      <c r="H62" s="49">
        <v>8.9</v>
      </c>
      <c r="I62" s="50">
        <f t="shared" si="8"/>
        <v>5.5302019000000007</v>
      </c>
      <c r="J62" s="50">
        <v>48.02</v>
      </c>
      <c r="K62" s="50">
        <v>-42.92</v>
      </c>
      <c r="L62" s="51">
        <f>+J62+K62</f>
        <v>5.1000000000000014</v>
      </c>
      <c r="M62" s="52">
        <f t="shared" si="9"/>
        <v>5.6173410076115493</v>
      </c>
      <c r="N62" s="9"/>
      <c r="O62" s="9"/>
      <c r="P62" s="9"/>
      <c r="Q62" s="9"/>
    </row>
    <row r="63" spans="2:17" ht="31" customHeight="1" thickBot="1">
      <c r="B63" s="113" t="s">
        <v>88</v>
      </c>
      <c r="C63" s="114"/>
      <c r="D63" s="114"/>
      <c r="E63" s="112">
        <f>D102</f>
        <v>0.84375</v>
      </c>
      <c r="F63" s="112"/>
      <c r="G63" s="112"/>
      <c r="H63" s="55"/>
      <c r="I63" s="56"/>
      <c r="J63" s="56"/>
      <c r="K63" s="56"/>
      <c r="L63" s="57"/>
      <c r="M63" s="58"/>
      <c r="N63" s="9"/>
      <c r="O63" s="9"/>
      <c r="P63" s="9"/>
      <c r="Q63" s="9"/>
    </row>
    <row r="64" spans="2:17">
      <c r="B64" s="45">
        <v>19</v>
      </c>
      <c r="C64" s="46">
        <f ca="1">+OFFSET('Pace Calculator'!B$25,'Pace Calculator'!B64-12,0)</f>
        <v>7</v>
      </c>
      <c r="D64" s="46" t="str">
        <f ca="1">+OFFSET('Pace Calculator'!B$25,'Pace Calculator'!C64,1)</f>
        <v>Runner 7</v>
      </c>
      <c r="E64" s="47">
        <f ca="1">+E62+G62</f>
        <v>0.93614822006300058</v>
      </c>
      <c r="F64" s="47">
        <f ca="1">+E65</f>
        <v>0.98688889787930867</v>
      </c>
      <c r="G64" s="48">
        <f ca="1">+M64*OFFSET('Pace Calculator'!B$25,'Pace Calculator'!C64,4)*(1+$Q$47)</f>
        <v>5.0740677816308047E-2</v>
      </c>
      <c r="H64" s="49">
        <v>11.7</v>
      </c>
      <c r="I64" s="50">
        <f t="shared" ref="I64:I69" si="10">H64*$Q$58</f>
        <v>7.2700407</v>
      </c>
      <c r="J64" s="50">
        <v>56.97</v>
      </c>
      <c r="K64" s="50">
        <v>-59.09</v>
      </c>
      <c r="L64" s="51">
        <f>+J64+K64</f>
        <v>-2.1200000000000045</v>
      </c>
      <c r="M64" s="52">
        <f t="shared" ref="M64:M69" si="11">+I64+J64/$P$43+K64/$Q$43</f>
        <v>7.3600177341207349</v>
      </c>
      <c r="N64" s="9"/>
      <c r="O64" s="9"/>
      <c r="P64" s="9"/>
      <c r="Q64" s="9"/>
    </row>
    <row r="65" spans="2:17">
      <c r="B65" s="45">
        <v>20</v>
      </c>
      <c r="C65" s="46">
        <f ca="1">+OFFSET('Pace Calculator'!B$25,'Pace Calculator'!B65-12,0)</f>
        <v>8</v>
      </c>
      <c r="D65" s="46" t="str">
        <f ca="1">+OFFSET('Pace Calculator'!B$25,'Pace Calculator'!C65,1)</f>
        <v>Runner 8</v>
      </c>
      <c r="E65" s="47">
        <f ca="1">+E64+G64</f>
        <v>0.98688889787930867</v>
      </c>
      <c r="F65" s="47">
        <f ca="1">+E66</f>
        <v>1.0279226660133309</v>
      </c>
      <c r="G65" s="48">
        <f ca="1">+M65*OFFSET('Pace Calculator'!B$25,'Pace Calculator'!C65,4)*(1+$Q$47)</f>
        <v>4.1033768134022312E-2</v>
      </c>
      <c r="H65" s="49">
        <v>8.8000000000000007</v>
      </c>
      <c r="I65" s="50">
        <f t="shared" si="10"/>
        <v>5.4680648000000005</v>
      </c>
      <c r="J65" s="50">
        <v>40</v>
      </c>
      <c r="K65" s="50">
        <v>-43</v>
      </c>
      <c r="L65" s="51">
        <f>+J65+K65</f>
        <v>-3</v>
      </c>
      <c r="M65" s="52">
        <f t="shared" si="11"/>
        <v>5.5287603380577437</v>
      </c>
      <c r="N65" s="9"/>
      <c r="O65" s="9"/>
      <c r="P65" s="9"/>
      <c r="Q65" s="9"/>
    </row>
    <row r="66" spans="2:17">
      <c r="B66" s="45">
        <v>21</v>
      </c>
      <c r="C66" s="46">
        <f ca="1">+OFFSET('Pace Calculator'!B$25,'Pace Calculator'!B66-12,0)</f>
        <v>9</v>
      </c>
      <c r="D66" s="46" t="str">
        <f ca="1">+OFFSET('Pace Calculator'!B$25,'Pace Calculator'!C66,1)</f>
        <v>Runner 9</v>
      </c>
      <c r="E66" s="47">
        <f ca="1">+E65+G65</f>
        <v>1.0279226660133309</v>
      </c>
      <c r="F66" s="47">
        <f t="shared" ca="1" si="5"/>
        <v>1.0630411937891402</v>
      </c>
      <c r="G66" s="48">
        <f ca="1">+M66*OFFSET('Pace Calculator'!B$25,'Pace Calculator'!C66,4)*(1+$Q$47)</f>
        <v>3.5118527775809268E-2</v>
      </c>
      <c r="H66" s="49">
        <v>8</v>
      </c>
      <c r="I66" s="50">
        <f t="shared" si="10"/>
        <v>4.9709680000000001</v>
      </c>
      <c r="J66" s="50">
        <v>68</v>
      </c>
      <c r="K66" s="50">
        <v>-61</v>
      </c>
      <c r="L66" s="51">
        <f t="shared" si="3"/>
        <v>7</v>
      </c>
      <c r="M66" s="52">
        <f t="shared" si="11"/>
        <v>5.0939994960629917</v>
      </c>
      <c r="N66" s="9"/>
    </row>
    <row r="67" spans="2:17">
      <c r="B67" s="45">
        <v>22</v>
      </c>
      <c r="C67" s="46">
        <f ca="1">+OFFSET('Pace Calculator'!B$25,'Pace Calculator'!B67-12,0)</f>
        <v>10</v>
      </c>
      <c r="D67" s="46" t="str">
        <f ca="1">+OFFSET('Pace Calculator'!B$25,'Pace Calculator'!C67,1)</f>
        <v>Runner 10</v>
      </c>
      <c r="E67" s="47">
        <f t="shared" ca="1" si="4"/>
        <v>1.0630411937891402</v>
      </c>
      <c r="F67" s="47">
        <f t="shared" ca="1" si="5"/>
        <v>1.1004989441827868</v>
      </c>
      <c r="G67" s="48">
        <f ca="1">+M67*OFFSET('Pace Calculator'!B$25,'Pace Calculator'!C67,4)*(1+$Q$47)</f>
        <v>3.7457750393646565E-2</v>
      </c>
      <c r="H67" s="49">
        <v>9.3000000000000007</v>
      </c>
      <c r="I67" s="50">
        <f t="shared" si="10"/>
        <v>5.7787503000000005</v>
      </c>
      <c r="J67" s="50">
        <v>59</v>
      </c>
      <c r="K67" s="50">
        <v>-54</v>
      </c>
      <c r="L67" s="51">
        <f t="shared" si="3"/>
        <v>5</v>
      </c>
      <c r="M67" s="52">
        <f t="shared" si="11"/>
        <v>5.8837371766404205</v>
      </c>
      <c r="N67" s="9"/>
    </row>
    <row r="68" spans="2:17">
      <c r="B68" s="45">
        <v>23</v>
      </c>
      <c r="C68" s="46">
        <f ca="1">+OFFSET('Pace Calculator'!B$25,'Pace Calculator'!B68-12,0)</f>
        <v>11</v>
      </c>
      <c r="D68" s="46" t="str">
        <f ca="1">+OFFSET('Pace Calculator'!B$25,'Pace Calculator'!C68,1)</f>
        <v>Runner 11</v>
      </c>
      <c r="E68" s="47">
        <f t="shared" ca="1" si="4"/>
        <v>1.1004989441827868</v>
      </c>
      <c r="F68" s="47">
        <f t="shared" ca="1" si="5"/>
        <v>1.1553434856353271</v>
      </c>
      <c r="G68" s="48">
        <f ca="1">+M68*OFFSET('Pace Calculator'!B$25,'Pace Calculator'!C68,4)*(1+$Q$48)</f>
        <v>5.4844541452540224E-2</v>
      </c>
      <c r="H68" s="49">
        <v>8.5</v>
      </c>
      <c r="I68" s="50">
        <f t="shared" si="10"/>
        <v>5.2816535</v>
      </c>
      <c r="J68" s="50">
        <v>42</v>
      </c>
      <c r="K68" s="50">
        <v>-50</v>
      </c>
      <c r="L68" s="51">
        <f t="shared" si="3"/>
        <v>-8</v>
      </c>
      <c r="M68" s="52">
        <f t="shared" si="11"/>
        <v>5.3374277782152229</v>
      </c>
      <c r="N68" s="9"/>
    </row>
    <row r="69" spans="2:17" ht="17" thickBot="1">
      <c r="B69" s="45">
        <v>24</v>
      </c>
      <c r="C69" s="46">
        <f ca="1">+OFFSET('Pace Calculator'!B$25,'Pace Calculator'!B69-12,0)</f>
        <v>12</v>
      </c>
      <c r="D69" s="46" t="str">
        <f ca="1">+OFFSET('Pace Calculator'!B$25,'Pace Calculator'!C69,1)</f>
        <v>Runner 12</v>
      </c>
      <c r="E69" s="47">
        <f t="shared" ca="1" si="4"/>
        <v>1.1553434856353271</v>
      </c>
      <c r="F69" s="47">
        <f ca="1">+E71</f>
        <v>1.1858290110280425</v>
      </c>
      <c r="G69" s="48">
        <f ca="1">+M69*OFFSET('Pace Calculator'!B$25,'Pace Calculator'!C69,4)*(1+$Q$48)</f>
        <v>3.0485525392715467E-2</v>
      </c>
      <c r="H69" s="49">
        <v>7.1</v>
      </c>
      <c r="I69" s="50">
        <f t="shared" si="10"/>
        <v>4.4117340999999994</v>
      </c>
      <c r="J69" s="50">
        <v>33.04</v>
      </c>
      <c r="K69" s="50">
        <v>-23.14</v>
      </c>
      <c r="L69" s="51">
        <f t="shared" si="3"/>
        <v>9.8999999999999986</v>
      </c>
      <c r="M69" s="52">
        <f t="shared" si="11"/>
        <v>4.482173732545931</v>
      </c>
      <c r="N69" s="9"/>
    </row>
    <row r="70" spans="2:17" ht="32" customHeight="1" thickBot="1">
      <c r="B70" s="113" t="s">
        <v>89</v>
      </c>
      <c r="C70" s="114"/>
      <c r="D70" s="114"/>
      <c r="E70" s="112">
        <f>D103</f>
        <v>5.2083333333333336E-2</v>
      </c>
      <c r="F70" s="112"/>
      <c r="G70" s="112"/>
      <c r="H70" s="55"/>
      <c r="I70" s="56"/>
      <c r="J70" s="56"/>
      <c r="K70" s="56"/>
      <c r="L70" s="57"/>
      <c r="M70" s="58"/>
      <c r="N70" s="9"/>
      <c r="O70" s="9"/>
      <c r="P70" s="9"/>
      <c r="Q70" s="9"/>
    </row>
    <row r="71" spans="2:17">
      <c r="B71" s="45">
        <v>25</v>
      </c>
      <c r="C71" s="46">
        <f ca="1">+OFFSET('Pace Calculator'!B$25,'Pace Calculator'!B71-24,0)</f>
        <v>1</v>
      </c>
      <c r="D71" s="46" t="str">
        <f ca="1">+OFFSET('Pace Calculator'!B$25,'Pace Calculator'!C71,1)</f>
        <v>Runner 1</v>
      </c>
      <c r="E71" s="47">
        <f ca="1">+E69+G69</f>
        <v>1.1858290110280425</v>
      </c>
      <c r="F71" s="47">
        <f ca="1">+E72</f>
        <v>1.2107221842708009</v>
      </c>
      <c r="G71" s="48">
        <f ca="1">+M71*OFFSET('Pace Calculator'!B$25,'Pace Calculator'!C71,4)*(1+$Q$48)</f>
        <v>2.4893173242758457E-2</v>
      </c>
      <c r="H71" s="49">
        <v>5.2</v>
      </c>
      <c r="I71" s="50">
        <f t="shared" ref="I71:I76" si="12">H71*$Q$58</f>
        <v>3.2311292000000003</v>
      </c>
      <c r="J71" s="50">
        <v>13.78</v>
      </c>
      <c r="K71" s="50">
        <v>-28.18</v>
      </c>
      <c r="L71" s="51">
        <f t="shared" si="3"/>
        <v>-14.4</v>
      </c>
      <c r="M71" s="52">
        <f t="shared" ref="M71:M76" si="13">+I71+J71/$P$43+K71/$Q$43</f>
        <v>3.2301121396325465</v>
      </c>
      <c r="N71" s="9"/>
    </row>
    <row r="72" spans="2:17">
      <c r="B72" s="45">
        <v>26</v>
      </c>
      <c r="C72" s="46">
        <f ca="1">+OFFSET('Pace Calculator'!B$25,'Pace Calculator'!B72-24,0)</f>
        <v>2</v>
      </c>
      <c r="D72" s="46" t="str">
        <f ca="1">+OFFSET('Pace Calculator'!B$25,'Pace Calculator'!C72,1)</f>
        <v>Runner 2</v>
      </c>
      <c r="E72" s="47">
        <f ca="1">+E71+G71</f>
        <v>1.2107221842708009</v>
      </c>
      <c r="F72" s="47">
        <f t="shared" ca="1" si="5"/>
        <v>1.2353619066805668</v>
      </c>
      <c r="G72" s="48">
        <f ca="1">+M72*OFFSET('Pace Calculator'!B$25,'Pace Calculator'!C72,4)*(1+$Q$48)</f>
        <v>2.4639722409765967E-2</v>
      </c>
      <c r="H72" s="49">
        <v>5.6</v>
      </c>
      <c r="I72" s="50">
        <f t="shared" si="12"/>
        <v>3.4796776</v>
      </c>
      <c r="J72" s="50">
        <v>4</v>
      </c>
      <c r="K72" s="50">
        <v>-4</v>
      </c>
      <c r="L72" s="51">
        <f t="shared" si="3"/>
        <v>0</v>
      </c>
      <c r="M72" s="52">
        <f t="shared" si="13"/>
        <v>3.4862392797900266</v>
      </c>
      <c r="N72" s="9"/>
    </row>
    <row r="73" spans="2:17">
      <c r="B73" s="45">
        <v>27</v>
      </c>
      <c r="C73" s="46">
        <f ca="1">+OFFSET('Pace Calculator'!B$25,'Pace Calculator'!B73-24,0)</f>
        <v>3</v>
      </c>
      <c r="D73" s="46" t="str">
        <f ca="1">+OFFSET('Pace Calculator'!B$25,'Pace Calculator'!C73,1)</f>
        <v>Runner 3</v>
      </c>
      <c r="E73" s="47">
        <f t="shared" ca="1" si="4"/>
        <v>1.2353619066805668</v>
      </c>
      <c r="F73" s="47">
        <f t="shared" ca="1" si="5"/>
        <v>1.3053381651955767</v>
      </c>
      <c r="G73" s="48">
        <f ca="1">+M73*OFFSET('Pace Calculator'!B$25,'Pace Calculator'!C73,4)*(1+$Q$48)</f>
        <v>6.997625851500984E-2</v>
      </c>
      <c r="H73" s="49">
        <v>12.4</v>
      </c>
      <c r="I73" s="50">
        <f t="shared" si="12"/>
        <v>7.7050004000000003</v>
      </c>
      <c r="J73" s="50">
        <v>45</v>
      </c>
      <c r="K73" s="50">
        <v>-39</v>
      </c>
      <c r="L73" s="51">
        <f t="shared" si="3"/>
        <v>6</v>
      </c>
      <c r="M73" s="52">
        <f t="shared" si="13"/>
        <v>7.7886618173228355</v>
      </c>
      <c r="N73" s="9"/>
    </row>
    <row r="74" spans="2:17">
      <c r="B74" s="45">
        <v>28</v>
      </c>
      <c r="C74" s="46">
        <f ca="1">+OFFSET('Pace Calculator'!B$25,'Pace Calculator'!B74-24,0)</f>
        <v>4</v>
      </c>
      <c r="D74" s="46" t="str">
        <f ca="1">+OFFSET('Pace Calculator'!B$25,'Pace Calculator'!C74,1)</f>
        <v>Runner 4</v>
      </c>
      <c r="E74" s="47">
        <f t="shared" ca="1" si="4"/>
        <v>1.3053381651955767</v>
      </c>
      <c r="F74" s="47">
        <f t="shared" ca="1" si="5"/>
        <v>1.3326684871737244</v>
      </c>
      <c r="G74" s="48">
        <f ca="1">+M74*OFFSET('Pace Calculator'!B$25,'Pace Calculator'!C74,4)*(1+$Q$48)</f>
        <v>2.7330321978147783E-2</v>
      </c>
      <c r="H74" s="49">
        <v>5.2</v>
      </c>
      <c r="I74" s="50">
        <f t="shared" si="12"/>
        <v>3.2311292000000003</v>
      </c>
      <c r="J74" s="50">
        <v>17.670000000000002</v>
      </c>
      <c r="K74" s="50">
        <v>-8.68</v>
      </c>
      <c r="L74" s="51">
        <f t="shared" si="3"/>
        <v>8.990000000000002</v>
      </c>
      <c r="M74" s="52">
        <f t="shared" si="13"/>
        <v>3.2748627958005252</v>
      </c>
      <c r="N74" s="9"/>
    </row>
    <row r="75" spans="2:17">
      <c r="B75" s="45">
        <v>29</v>
      </c>
      <c r="C75" s="46">
        <f ca="1">+OFFSET('Pace Calculator'!B$25,'Pace Calculator'!B75-24,0)</f>
        <v>5</v>
      </c>
      <c r="D75" s="46" t="str">
        <f ca="1">+OFFSET('Pace Calculator'!B$25,'Pace Calculator'!C75,1)</f>
        <v>Runner 5</v>
      </c>
      <c r="E75" s="47">
        <f t="shared" ca="1" si="4"/>
        <v>1.3326684871737244</v>
      </c>
      <c r="F75" s="47">
        <f ca="1">+E76</f>
        <v>1.403356626099538</v>
      </c>
      <c r="G75" s="48">
        <f ca="1">+M75*OFFSET('Pace Calculator'!B$25,'Pace Calculator'!C75,4)*(1+$Q$48)</f>
        <v>7.0688138925813521E-2</v>
      </c>
      <c r="H75" s="49">
        <v>15.4</v>
      </c>
      <c r="I75" s="50">
        <f t="shared" si="12"/>
        <v>9.5691134000000009</v>
      </c>
      <c r="J75" s="50">
        <v>60</v>
      </c>
      <c r="K75" s="50">
        <v>-67</v>
      </c>
      <c r="L75" s="51">
        <f t="shared" si="3"/>
        <v>-7</v>
      </c>
      <c r="M75" s="52">
        <f t="shared" si="13"/>
        <v>9.6560556572178484</v>
      </c>
      <c r="N75" s="9"/>
    </row>
    <row r="76" spans="2:17" ht="17" thickBot="1">
      <c r="B76" s="45">
        <v>30</v>
      </c>
      <c r="C76" s="46">
        <f ca="1">+OFFSET('Pace Calculator'!B$25,'Pace Calculator'!B76-24,0)</f>
        <v>6</v>
      </c>
      <c r="D76" s="46" t="str">
        <f ca="1">+OFFSET('Pace Calculator'!B$25,'Pace Calculator'!C76,1)</f>
        <v>Runner 6</v>
      </c>
      <c r="E76" s="47">
        <f t="shared" ca="1" si="4"/>
        <v>1.403356626099538</v>
      </c>
      <c r="F76" s="47">
        <f ca="1">+E76+G76</f>
        <v>1.4321275152387054</v>
      </c>
      <c r="G76" s="48">
        <f ca="1">+M76*OFFSET('Pace Calculator'!B$25,'Pace Calculator'!C76,4)*(1+$Q$48)</f>
        <v>2.8770889139167304E-2</v>
      </c>
      <c r="H76" s="49">
        <v>5.9</v>
      </c>
      <c r="I76" s="50">
        <f t="shared" si="12"/>
        <v>3.6660889000000001</v>
      </c>
      <c r="J76" s="50">
        <v>45.85</v>
      </c>
      <c r="K76" s="50">
        <v>-50.74</v>
      </c>
      <c r="L76" s="51">
        <f t="shared" si="3"/>
        <v>-4.8900000000000006</v>
      </c>
      <c r="M76" s="52">
        <f t="shared" si="13"/>
        <v>3.7332805010498689</v>
      </c>
      <c r="N76" s="9"/>
    </row>
    <row r="77" spans="2:17" ht="28" customHeight="1" thickBot="1">
      <c r="B77" s="113" t="s">
        <v>90</v>
      </c>
      <c r="C77" s="114"/>
      <c r="D77" s="114"/>
      <c r="E77" s="112">
        <f>D104</f>
        <v>0.23958333333333334</v>
      </c>
      <c r="F77" s="112"/>
      <c r="G77" s="112"/>
      <c r="H77" s="55"/>
      <c r="I77" s="56"/>
      <c r="J77" s="56"/>
      <c r="K77" s="56"/>
      <c r="L77" s="57"/>
      <c r="M77" s="58"/>
      <c r="N77" s="9"/>
    </row>
    <row r="78" spans="2:17">
      <c r="B78" s="39">
        <v>31</v>
      </c>
      <c r="C78" s="40">
        <f ca="1">+OFFSET('Pace Calculator'!B$25,'Pace Calculator'!B78-24,0)</f>
        <v>7</v>
      </c>
      <c r="D78" s="40" t="str">
        <f ca="1">+OFFSET('Pace Calculator'!B$25,'Pace Calculator'!C78,1)</f>
        <v>Runner 7</v>
      </c>
      <c r="E78" s="68">
        <f ca="1">+E76+G76</f>
        <v>1.4321275152387054</v>
      </c>
      <c r="F78" s="68">
        <f ca="1">+E79</f>
        <v>1.4743334435059026</v>
      </c>
      <c r="G78" s="69">
        <f ca="1">+M78*OFFSET('Pace Calculator'!B$25,'Pace Calculator'!C78,4)*(1+$Q$48)</f>
        <v>4.220592826719706E-2</v>
      </c>
      <c r="H78" s="49">
        <v>8</v>
      </c>
      <c r="I78" s="50">
        <f t="shared" ref="I78:I83" si="14">H78*$Q$58</f>
        <v>4.9709680000000001</v>
      </c>
      <c r="J78" s="50">
        <v>45.82</v>
      </c>
      <c r="K78" s="50">
        <v>-38.99</v>
      </c>
      <c r="L78" s="51">
        <f t="shared" ref="L78:L83" si="15">+J78+K78</f>
        <v>6.8299999999999983</v>
      </c>
      <c r="M78" s="141">
        <f t="shared" ref="M78:M83" si="16">+I78+J78/$P$43+K78/$Q$43</f>
        <v>5.0573361102362204</v>
      </c>
      <c r="N78" s="9"/>
    </row>
    <row r="79" spans="2:17">
      <c r="B79" s="45">
        <v>32</v>
      </c>
      <c r="C79" s="46">
        <f ca="1">+OFFSET('Pace Calculator'!B$25,'Pace Calculator'!B79-24,0)</f>
        <v>8</v>
      </c>
      <c r="D79" s="46" t="str">
        <f ca="1">+OFFSET('Pace Calculator'!B$25,'Pace Calculator'!C79,1)</f>
        <v>Runner 8</v>
      </c>
      <c r="E79" s="47">
        <f ca="1">+E78+G78</f>
        <v>1.4743334435059026</v>
      </c>
      <c r="F79" s="47">
        <f t="shared" ref="F79:F82" ca="1" si="17">+E80</f>
        <v>1.5059646256425496</v>
      </c>
      <c r="G79" s="70">
        <f ca="1">+M79*OFFSET('Pace Calculator'!B$25,'Pace Calculator'!C79,4)*(1+$Q$48)</f>
        <v>3.1631182136646979E-2</v>
      </c>
      <c r="H79" s="49">
        <v>5.6</v>
      </c>
      <c r="I79" s="50">
        <f t="shared" si="14"/>
        <v>3.4796776</v>
      </c>
      <c r="J79" s="50">
        <v>27</v>
      </c>
      <c r="K79" s="50">
        <v>-29</v>
      </c>
      <c r="L79" s="51">
        <f t="shared" si="15"/>
        <v>-2</v>
      </c>
      <c r="M79" s="142">
        <f t="shared" si="16"/>
        <v>3.5206880986876641</v>
      </c>
      <c r="N79" s="9"/>
    </row>
    <row r="80" spans="2:17">
      <c r="B80" s="45">
        <v>33</v>
      </c>
      <c r="C80" s="46">
        <f ca="1">+OFFSET('Pace Calculator'!B$25,'Pace Calculator'!B80-24,0)</f>
        <v>9</v>
      </c>
      <c r="D80" s="46" t="str">
        <f ca="1">+OFFSET('Pace Calculator'!B$25,'Pace Calculator'!C80,1)</f>
        <v>Runner 9</v>
      </c>
      <c r="E80" s="47">
        <f t="shared" ref="E80:E83" ca="1" si="18">+E79+G79</f>
        <v>1.5059646256425496</v>
      </c>
      <c r="F80" s="47">
        <f t="shared" ca="1" si="17"/>
        <v>1.5478467830000882</v>
      </c>
      <c r="G80" s="70">
        <f ca="1">+M80*OFFSET('Pace Calculator'!B$25,'Pace Calculator'!C80,4)*(1+$Q$48)</f>
        <v>4.1882157357538641E-2</v>
      </c>
      <c r="H80" s="49">
        <v>8</v>
      </c>
      <c r="I80" s="50">
        <f t="shared" si="14"/>
        <v>4.9709680000000001</v>
      </c>
      <c r="J80" s="50">
        <v>26</v>
      </c>
      <c r="K80" s="50">
        <v>-23</v>
      </c>
      <c r="L80" s="51">
        <f t="shared" si="15"/>
        <v>3</v>
      </c>
      <c r="M80" s="142">
        <f t="shared" si="16"/>
        <v>5.0185401784776902</v>
      </c>
      <c r="N80" s="9"/>
    </row>
    <row r="81" spans="2:15">
      <c r="B81" s="45">
        <v>34</v>
      </c>
      <c r="C81" s="46">
        <f ca="1">+OFFSET('Pace Calculator'!B$25,'Pace Calculator'!B81-24,0)</f>
        <v>10</v>
      </c>
      <c r="D81" s="46" t="str">
        <f ca="1">+OFFSET('Pace Calculator'!B$25,'Pace Calculator'!C81,1)</f>
        <v>Runner 10</v>
      </c>
      <c r="E81" s="47">
        <f t="shared" ca="1" si="18"/>
        <v>1.5478467830000882</v>
      </c>
      <c r="F81" s="47">
        <f t="shared" ca="1" si="17"/>
        <v>1.5919924453169529</v>
      </c>
      <c r="G81" s="70">
        <f ca="1">+M81*OFFSET('Pace Calculator'!B$25,'Pace Calculator'!C81,4)*(1+$Q$48)</f>
        <v>4.4145662316864877E-2</v>
      </c>
      <c r="H81" s="49">
        <v>9.1</v>
      </c>
      <c r="I81" s="50">
        <f t="shared" si="14"/>
        <v>5.6544761000000001</v>
      </c>
      <c r="J81" s="50">
        <v>45</v>
      </c>
      <c r="K81" s="50">
        <v>-45</v>
      </c>
      <c r="L81" s="51">
        <f t="shared" si="15"/>
        <v>0</v>
      </c>
      <c r="M81" s="142">
        <f t="shared" si="16"/>
        <v>5.7282949976377955</v>
      </c>
      <c r="N81" s="9"/>
    </row>
    <row r="82" spans="2:15">
      <c r="B82" s="45">
        <v>35</v>
      </c>
      <c r="C82" s="46">
        <f ca="1">+OFFSET('Pace Calculator'!B$25,'Pace Calculator'!B82-24,0)</f>
        <v>11</v>
      </c>
      <c r="D82" s="46" t="str">
        <f ca="1">+OFFSET('Pace Calculator'!B$25,'Pace Calculator'!C82,1)</f>
        <v>Runner 11</v>
      </c>
      <c r="E82" s="47">
        <f t="shared" ca="1" si="18"/>
        <v>1.5919924453169529</v>
      </c>
      <c r="F82" s="47">
        <f t="shared" ca="1" si="17"/>
        <v>1.6439668581930533</v>
      </c>
      <c r="G82" s="70">
        <f ca="1">+M82*OFFSET('Pace Calculator'!B$25,'Pace Calculator'!C82,4)*(1+$Q$48)</f>
        <v>5.1974412876100294E-2</v>
      </c>
      <c r="H82" s="49">
        <v>7.9</v>
      </c>
      <c r="I82" s="50">
        <f t="shared" si="14"/>
        <v>4.9088308999999999</v>
      </c>
      <c r="J82" s="50">
        <v>85</v>
      </c>
      <c r="K82" s="50">
        <v>-79</v>
      </c>
      <c r="L82" s="51">
        <f t="shared" si="15"/>
        <v>6</v>
      </c>
      <c r="M82" s="142">
        <f t="shared" si="16"/>
        <v>5.0581091152230968</v>
      </c>
      <c r="N82" s="9"/>
    </row>
    <row r="83" spans="2:15" ht="17" thickBot="1">
      <c r="B83" s="71">
        <v>36</v>
      </c>
      <c r="C83" s="72">
        <f ca="1">+OFFSET('Pace Calculator'!B$25,'Pace Calculator'!B83-24,0)</f>
        <v>12</v>
      </c>
      <c r="D83" s="72" t="str">
        <f ca="1">+OFFSET('Pace Calculator'!B$25,'Pace Calculator'!C83,1)</f>
        <v>Runner 12</v>
      </c>
      <c r="E83" s="73">
        <f t="shared" ca="1" si="18"/>
        <v>1.6439668581930533</v>
      </c>
      <c r="F83" s="73">
        <f ca="1">+E83+G83</f>
        <v>1.7125168446154271</v>
      </c>
      <c r="G83" s="74">
        <f ca="1">+M83*OFFSET('Pace Calculator'!B$25,'Pace Calculator'!C83,4)*(1+$Q$48)</f>
        <v>6.8549986422373657E-2</v>
      </c>
      <c r="H83" s="75">
        <v>15.1</v>
      </c>
      <c r="I83" s="76">
        <f t="shared" si="14"/>
        <v>9.3827020999999995</v>
      </c>
      <c r="J83" s="76">
        <v>415.42</v>
      </c>
      <c r="K83" s="76">
        <v>-406.59</v>
      </c>
      <c r="L83" s="77">
        <f t="shared" si="15"/>
        <v>8.8300000000000409</v>
      </c>
      <c r="M83" s="143">
        <f>+I83+J83/$P$43+K83/$Q$43</f>
        <v>10.078650262729658</v>
      </c>
      <c r="N83" s="9"/>
    </row>
    <row r="84" spans="2:15">
      <c r="B84" s="46"/>
      <c r="C84" s="46"/>
      <c r="D84" s="46"/>
      <c r="E84" s="48"/>
      <c r="F84" s="48"/>
      <c r="G84" s="48"/>
      <c r="H84" s="79"/>
      <c r="I84" s="79"/>
      <c r="J84" s="79"/>
      <c r="K84" s="79"/>
      <c r="L84" s="79"/>
      <c r="M84" s="78"/>
      <c r="N84" s="9"/>
    </row>
    <row r="85" spans="2:15" ht="21">
      <c r="B85" s="85" t="s">
        <v>44</v>
      </c>
      <c r="C85" s="80"/>
      <c r="D85" s="80"/>
      <c r="E85" s="80"/>
      <c r="F85" s="80"/>
      <c r="G85" s="80"/>
      <c r="H85" s="79"/>
      <c r="I85" s="79"/>
      <c r="J85" s="79"/>
      <c r="K85" s="79"/>
      <c r="L85" s="79"/>
      <c r="M85" s="80"/>
      <c r="N85" s="80"/>
    </row>
    <row r="87" spans="2:15">
      <c r="B87" s="80" t="s">
        <v>45</v>
      </c>
      <c r="C87" s="9"/>
      <c r="D87" s="9"/>
      <c r="E87" s="9"/>
      <c r="F87" s="9"/>
      <c r="G87" s="9"/>
      <c r="H87" s="9"/>
      <c r="I87" s="9"/>
      <c r="J87" s="9"/>
      <c r="K87" s="9"/>
      <c r="L87" s="9"/>
      <c r="M87" s="9"/>
      <c r="N87" s="9"/>
    </row>
    <row r="88" spans="2:15" ht="35" customHeight="1">
      <c r="B88" s="120" t="s">
        <v>46</v>
      </c>
      <c r="C88" s="120"/>
      <c r="D88" s="120"/>
      <c r="E88" s="120"/>
      <c r="F88" s="120"/>
      <c r="G88" s="9"/>
      <c r="H88" s="9"/>
      <c r="I88" s="9"/>
      <c r="J88" s="9"/>
      <c r="K88" s="9"/>
      <c r="L88" s="9"/>
      <c r="M88" s="9"/>
      <c r="N88" s="9"/>
    </row>
    <row r="89" spans="2:15">
      <c r="B89" s="59" t="s">
        <v>47</v>
      </c>
      <c r="C89" s="9"/>
      <c r="D89" s="9"/>
      <c r="E89" s="9"/>
      <c r="F89" s="9"/>
      <c r="G89" s="9"/>
      <c r="H89" s="9"/>
      <c r="I89" s="9"/>
      <c r="J89" s="9"/>
      <c r="K89" s="9"/>
      <c r="L89" s="9"/>
      <c r="M89" s="9"/>
      <c r="N89" s="9"/>
      <c r="O89" s="9"/>
    </row>
    <row r="90" spans="2:15">
      <c r="B90" s="59" t="s">
        <v>48</v>
      </c>
      <c r="C90" s="9"/>
      <c r="D90" s="9"/>
      <c r="E90" s="9"/>
      <c r="F90" s="9"/>
      <c r="G90" s="9"/>
      <c r="H90" s="9"/>
      <c r="I90" s="9"/>
      <c r="J90" s="9"/>
      <c r="K90" s="9"/>
      <c r="L90" s="9"/>
      <c r="M90" s="9"/>
      <c r="N90" s="9"/>
      <c r="O90" s="9"/>
    </row>
    <row r="91" spans="2:15">
      <c r="B91" s="59"/>
      <c r="C91" s="9"/>
      <c r="D91" s="9"/>
      <c r="E91" s="9"/>
      <c r="F91" s="9"/>
      <c r="G91" s="9"/>
      <c r="H91" s="9"/>
      <c r="I91" s="9"/>
      <c r="J91" s="9"/>
      <c r="K91" s="9"/>
      <c r="L91" s="9"/>
      <c r="M91" s="9"/>
      <c r="N91" s="9"/>
      <c r="O91" s="9"/>
    </row>
    <row r="92" spans="2:15">
      <c r="B92" s="80" t="s">
        <v>49</v>
      </c>
      <c r="C92" s="9"/>
      <c r="D92" s="9"/>
      <c r="E92" s="9"/>
      <c r="F92" s="9"/>
      <c r="G92" s="9"/>
      <c r="H92" s="9"/>
      <c r="I92" s="9"/>
      <c r="J92" s="9"/>
      <c r="K92" s="9"/>
      <c r="L92" s="9"/>
      <c r="M92" s="9"/>
      <c r="N92" s="9"/>
      <c r="O92" s="9"/>
    </row>
    <row r="93" spans="2:15">
      <c r="B93" s="59" t="s">
        <v>50</v>
      </c>
      <c r="C93" s="9"/>
      <c r="D93" s="9"/>
      <c r="E93" s="9"/>
      <c r="F93" s="9"/>
      <c r="G93" s="9"/>
      <c r="H93" s="9"/>
      <c r="I93" s="9"/>
      <c r="J93" s="9"/>
      <c r="K93" s="9"/>
      <c r="L93" s="9"/>
      <c r="M93" s="9"/>
      <c r="N93" s="9"/>
      <c r="O93" s="9"/>
    </row>
    <row r="94" spans="2:15">
      <c r="B94" s="59" t="s">
        <v>51</v>
      </c>
      <c r="C94" s="9"/>
      <c r="D94" s="9"/>
      <c r="E94" s="9"/>
      <c r="F94" s="9"/>
      <c r="G94" s="9"/>
      <c r="H94" s="9"/>
      <c r="I94" s="9"/>
      <c r="J94" s="9"/>
      <c r="K94" s="9"/>
      <c r="L94" s="9"/>
      <c r="M94" s="9"/>
      <c r="N94" s="9"/>
      <c r="O94" s="9"/>
    </row>
    <row r="95" spans="2:15">
      <c r="B95" s="59" t="s">
        <v>52</v>
      </c>
      <c r="C95" s="9"/>
      <c r="D95" s="9"/>
      <c r="E95" s="9"/>
      <c r="F95" s="9"/>
      <c r="G95" s="9"/>
      <c r="H95" s="9"/>
      <c r="I95" s="9"/>
      <c r="J95" s="9"/>
      <c r="K95" s="9"/>
      <c r="L95" s="9"/>
      <c r="M95" s="9"/>
      <c r="N95" s="9"/>
      <c r="O95" s="9"/>
    </row>
    <row r="96" spans="2:15">
      <c r="B96" s="9" t="s">
        <v>53</v>
      </c>
      <c r="C96" s="9"/>
      <c r="D96" s="9"/>
      <c r="E96" s="9"/>
      <c r="F96" s="9"/>
      <c r="G96" s="9"/>
      <c r="H96" s="9"/>
      <c r="I96" s="9"/>
      <c r="J96" s="9"/>
      <c r="K96" s="9"/>
      <c r="L96" s="9"/>
      <c r="M96" s="9"/>
      <c r="N96" s="9"/>
      <c r="O96" s="9"/>
    </row>
    <row r="97" spans="2:15" ht="17" thickBot="1">
      <c r="B97" s="9"/>
      <c r="C97" s="9"/>
      <c r="D97" s="9"/>
      <c r="E97" s="9"/>
      <c r="F97" s="9"/>
      <c r="G97" s="9"/>
      <c r="H97" s="9"/>
      <c r="I97" s="9"/>
      <c r="J97" s="9"/>
      <c r="K97" s="9"/>
      <c r="L97" s="9"/>
      <c r="M97" s="9"/>
      <c r="N97" s="9"/>
      <c r="O97" s="9"/>
    </row>
    <row r="98" spans="2:15" ht="23" customHeight="1" thickBot="1">
      <c r="B98" s="109" t="s">
        <v>54</v>
      </c>
      <c r="C98" s="110"/>
      <c r="D98" s="110"/>
      <c r="E98" s="110"/>
      <c r="F98" s="110"/>
      <c r="G98" s="110"/>
      <c r="H98" s="111"/>
      <c r="I98" s="80"/>
      <c r="J98" s="80"/>
      <c r="K98" s="80"/>
      <c r="L98" s="80"/>
      <c r="M98" s="80"/>
      <c r="N98" s="80"/>
      <c r="O98" s="80"/>
    </row>
    <row r="99" spans="2:15" ht="22" customHeight="1" thickBot="1">
      <c r="B99" s="81" t="s">
        <v>55</v>
      </c>
      <c r="C99" s="115" t="s">
        <v>56</v>
      </c>
      <c r="D99" s="116"/>
      <c r="E99" s="107" t="s">
        <v>57</v>
      </c>
      <c r="F99" s="117"/>
      <c r="G99" s="107" t="s">
        <v>58</v>
      </c>
      <c r="H99" s="108"/>
      <c r="I99" s="9"/>
      <c r="J99" s="9"/>
      <c r="K99" s="9"/>
      <c r="L99" s="9"/>
      <c r="M99" s="9"/>
      <c r="N99" s="9"/>
      <c r="O99" s="9"/>
    </row>
    <row r="100" spans="2:15" ht="22" customHeight="1" thickBot="1">
      <c r="B100" s="82">
        <v>6</v>
      </c>
      <c r="C100" s="87" t="s">
        <v>100</v>
      </c>
      <c r="D100" s="88">
        <v>0.4375</v>
      </c>
      <c r="E100" s="87" t="s">
        <v>100</v>
      </c>
      <c r="F100" s="88">
        <v>0.47916666666666669</v>
      </c>
      <c r="G100" s="87" t="s">
        <v>100</v>
      </c>
      <c r="H100" s="88">
        <v>0.77083333333333337</v>
      </c>
      <c r="I100" s="9"/>
      <c r="J100" s="9"/>
      <c r="K100" s="9"/>
      <c r="L100" s="9"/>
      <c r="M100" s="9"/>
      <c r="N100" s="9"/>
      <c r="O100" s="9"/>
    </row>
    <row r="101" spans="2:15" ht="22" customHeight="1" thickBot="1">
      <c r="B101" s="83">
        <v>12</v>
      </c>
      <c r="C101" s="87" t="s">
        <v>100</v>
      </c>
      <c r="D101" s="88">
        <v>0.66666666666666663</v>
      </c>
      <c r="E101" s="87" t="s">
        <v>100</v>
      </c>
      <c r="F101" s="88">
        <v>0.70833333333333337</v>
      </c>
      <c r="G101" s="87" t="s">
        <v>100</v>
      </c>
      <c r="H101" s="88">
        <v>0.9375</v>
      </c>
      <c r="I101" s="9"/>
      <c r="J101" s="9"/>
      <c r="K101" s="9"/>
      <c r="L101" s="9"/>
      <c r="M101" s="9"/>
      <c r="N101" s="9"/>
      <c r="O101" s="9"/>
    </row>
    <row r="102" spans="2:15" ht="22" customHeight="1" thickBot="1">
      <c r="B102" s="83">
        <v>18</v>
      </c>
      <c r="C102" s="87" t="s">
        <v>100</v>
      </c>
      <c r="D102" s="88">
        <v>0.84375</v>
      </c>
      <c r="E102" s="87" t="s">
        <v>100</v>
      </c>
      <c r="F102" s="88">
        <v>0.88541666666666663</v>
      </c>
      <c r="G102" s="87" t="s">
        <v>101</v>
      </c>
      <c r="H102" s="88">
        <v>7.2916666666666671E-2</v>
      </c>
      <c r="I102" s="9"/>
      <c r="J102" s="9"/>
      <c r="K102" s="9"/>
      <c r="L102" s="9"/>
      <c r="M102" s="9"/>
      <c r="N102" s="9"/>
      <c r="O102" s="9"/>
    </row>
    <row r="103" spans="2:15" ht="22" customHeight="1" thickBot="1">
      <c r="B103" s="83">
        <v>24</v>
      </c>
      <c r="C103" s="87" t="s">
        <v>101</v>
      </c>
      <c r="D103" s="88">
        <v>5.2083333333333336E-2</v>
      </c>
      <c r="E103" s="87" t="s">
        <v>101</v>
      </c>
      <c r="F103" s="88">
        <v>9.375E-2</v>
      </c>
      <c r="G103" s="87" t="s">
        <v>101</v>
      </c>
      <c r="H103" s="88">
        <v>0.28125</v>
      </c>
      <c r="I103" s="9"/>
      <c r="J103" s="9"/>
      <c r="K103" s="9"/>
      <c r="L103" s="9"/>
      <c r="M103" s="9"/>
      <c r="N103" s="9"/>
      <c r="O103" s="9"/>
    </row>
    <row r="104" spans="2:15" ht="22" customHeight="1" thickBot="1">
      <c r="B104" s="84">
        <v>30</v>
      </c>
      <c r="C104" s="87" t="s">
        <v>101</v>
      </c>
      <c r="D104" s="88">
        <v>0.23958333333333334</v>
      </c>
      <c r="E104" s="87" t="s">
        <v>101</v>
      </c>
      <c r="F104" s="88">
        <v>0.28125</v>
      </c>
      <c r="G104" s="87" t="s">
        <v>101</v>
      </c>
      <c r="H104" s="88">
        <v>0.52083333333333337</v>
      </c>
      <c r="I104" s="9"/>
      <c r="J104" s="9"/>
      <c r="K104" s="9"/>
      <c r="L104" s="9"/>
      <c r="M104" s="9"/>
      <c r="N104" s="9"/>
      <c r="O104" s="9"/>
    </row>
    <row r="108" spans="2:15">
      <c r="D108" s="86"/>
      <c r="F108" s="86"/>
      <c r="H108" s="86"/>
    </row>
    <row r="109" spans="2:15">
      <c r="D109" s="86"/>
      <c r="F109" s="86"/>
      <c r="H109" s="86"/>
    </row>
    <row r="110" spans="2:15">
      <c r="D110" s="86"/>
      <c r="F110" s="86"/>
      <c r="H110" s="86"/>
    </row>
    <row r="111" spans="2:15">
      <c r="D111" s="86"/>
      <c r="F111" s="86"/>
      <c r="H111" s="86"/>
    </row>
    <row r="112" spans="2:15">
      <c r="D112" s="86"/>
      <c r="F112" s="86"/>
      <c r="H112" s="86"/>
    </row>
  </sheetData>
  <sheetProtection algorithmName="SHA-512" hashValue="W/LL8ZCz569u0dModtnmPDwMWktSfBBd0kTEv8Y5Wnd+4UImCptH+ZZszterA88xjSaCsjtn/X6drxCK28X2AQ==" saltValue="oIpyGiNcqQJF1YtYCpQZtw==" spinCount="100000" sheet="1" selectLockedCells="1"/>
  <protectedRanges>
    <protectedRange sqref="I40 C26:C40 D26:E37 D38:F38" name="Range1"/>
    <protectedRange sqref="F38 C30 D26:E37" name="Range1_1"/>
    <protectedRange sqref="C32 C29" name="Range1_2"/>
    <protectedRange sqref="I40 C39:C40" name="Range1_4"/>
    <protectedRange sqref="C33 C35:C38 D38:E38" name="Range1_5"/>
  </protectedRanges>
  <mergeCells count="25">
    <mergeCell ref="A1:G1"/>
    <mergeCell ref="B3:G13"/>
    <mergeCell ref="B88:F88"/>
    <mergeCell ref="D40:E40"/>
    <mergeCell ref="B39:C39"/>
    <mergeCell ref="B40:C40"/>
    <mergeCell ref="D39:E39"/>
    <mergeCell ref="G40:L40"/>
    <mergeCell ref="B38:C38"/>
    <mergeCell ref="H41:I41"/>
    <mergeCell ref="B49:D49"/>
    <mergeCell ref="E49:G49"/>
    <mergeCell ref="B56:D56"/>
    <mergeCell ref="B77:D77"/>
    <mergeCell ref="E77:G77"/>
    <mergeCell ref="J41:L41"/>
    <mergeCell ref="G99:H99"/>
    <mergeCell ref="B98:H98"/>
    <mergeCell ref="E56:G56"/>
    <mergeCell ref="B63:D63"/>
    <mergeCell ref="E63:G63"/>
    <mergeCell ref="B70:D70"/>
    <mergeCell ref="E70:G70"/>
    <mergeCell ref="C99:D99"/>
    <mergeCell ref="E99:F99"/>
  </mergeCells>
  <conditionalFormatting sqref="E43:E48 E70 E84 E77">
    <cfRule type="cellIs" dxfId="5" priority="9" operator="between">
      <formula>$Q$52</formula>
      <formula>$Q$53</formula>
    </cfRule>
  </conditionalFormatting>
  <conditionalFormatting sqref="E57:E62">
    <cfRule type="cellIs" dxfId="4" priority="5" operator="between">
      <formula>$Q$52</formula>
      <formula>$Q$53</formula>
    </cfRule>
  </conditionalFormatting>
  <conditionalFormatting sqref="E50:E55">
    <cfRule type="cellIs" dxfId="3" priority="6" operator="between">
      <formula>$Q$52</formula>
      <formula>$Q$53</formula>
    </cfRule>
  </conditionalFormatting>
  <conditionalFormatting sqref="E64:E69">
    <cfRule type="cellIs" dxfId="2" priority="4" operator="between">
      <formula>$Q$52</formula>
      <formula>$Q$53</formula>
    </cfRule>
  </conditionalFormatting>
  <conditionalFormatting sqref="E71:E76">
    <cfRule type="cellIs" dxfId="1" priority="3" operator="between">
      <formula>$Q$52</formula>
      <formula>$Q$53</formula>
    </cfRule>
  </conditionalFormatting>
  <conditionalFormatting sqref="E78:E83">
    <cfRule type="cellIs" dxfId="0" priority="2" operator="between">
      <formula>$Q$52</formula>
      <formula>$Q$53</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C0FC8-A0ED-9548-A8DC-9866F0EE1D4F}">
  <dimension ref="B2:F46"/>
  <sheetViews>
    <sheetView topLeftCell="A14" workbookViewId="0">
      <selection activeCell="G13" sqref="G13"/>
    </sheetView>
  </sheetViews>
  <sheetFormatPr baseColWidth="10" defaultRowHeight="15"/>
  <cols>
    <col min="1" max="1" width="5.83203125" style="4" customWidth="1"/>
    <col min="2" max="2" width="22.33203125" style="4" customWidth="1"/>
    <col min="3" max="3" width="22.83203125" style="106" customWidth="1"/>
    <col min="4" max="4" width="22.83203125" style="4" customWidth="1"/>
    <col min="5" max="16384" width="10.83203125" style="4"/>
  </cols>
  <sheetData>
    <row r="2" spans="2:6" ht="17" thickBot="1">
      <c r="C2" s="139"/>
      <c r="D2" s="139"/>
    </row>
    <row r="3" spans="2:6" ht="31" customHeight="1" thickBot="1">
      <c r="B3" s="92" t="s">
        <v>62</v>
      </c>
      <c r="C3" s="93" t="s">
        <v>63</v>
      </c>
      <c r="D3" s="94" t="s">
        <v>64</v>
      </c>
      <c r="F3" s="5"/>
    </row>
    <row r="4" spans="2:6" ht="19">
      <c r="B4" s="96" t="s">
        <v>84</v>
      </c>
      <c r="C4" s="97">
        <v>0.1875</v>
      </c>
      <c r="D4" s="98">
        <v>41275.583333333336</v>
      </c>
    </row>
    <row r="5" spans="2:6" ht="19">
      <c r="B5" s="99" t="s">
        <v>65</v>
      </c>
      <c r="C5" s="100">
        <v>0.21875</v>
      </c>
      <c r="D5" s="101">
        <v>41275.614583333336</v>
      </c>
    </row>
    <row r="6" spans="2:6" ht="19">
      <c r="B6" s="99" t="s">
        <v>66</v>
      </c>
      <c r="C6" s="100">
        <v>0.27083333333333331</v>
      </c>
      <c r="D6" s="101">
        <v>0.65625</v>
      </c>
    </row>
    <row r="7" spans="2:6" ht="19">
      <c r="B7" s="99" t="s">
        <v>67</v>
      </c>
      <c r="C7" s="100">
        <v>0.3125</v>
      </c>
      <c r="D7" s="101">
        <v>41275.687499999993</v>
      </c>
    </row>
    <row r="8" spans="2:6" ht="21" customHeight="1" thickBot="1">
      <c r="B8" s="102" t="s">
        <v>105</v>
      </c>
      <c r="C8" s="103">
        <v>0.35416666666666669</v>
      </c>
      <c r="D8" s="104">
        <v>0.71875</v>
      </c>
    </row>
    <row r="9" spans="2:6" ht="21" customHeight="1">
      <c r="B9" s="89" t="s">
        <v>103</v>
      </c>
      <c r="C9" s="90">
        <v>0.35416666666666669</v>
      </c>
      <c r="D9" s="131">
        <v>0.77083333333333337</v>
      </c>
    </row>
    <row r="10" spans="2:6" ht="20" thickBot="1">
      <c r="B10" s="95" t="s">
        <v>104</v>
      </c>
      <c r="C10" s="105">
        <v>0.4375</v>
      </c>
      <c r="D10" s="132"/>
    </row>
    <row r="11" spans="2:6" ht="19">
      <c r="B11" s="96" t="s">
        <v>68</v>
      </c>
      <c r="C11" s="97">
        <v>41275.479166666672</v>
      </c>
      <c r="D11" s="98">
        <v>41275.8125</v>
      </c>
    </row>
    <row r="12" spans="2:6" ht="19">
      <c r="B12" s="99" t="s">
        <v>69</v>
      </c>
      <c r="C12" s="100">
        <v>0.51041666666666663</v>
      </c>
      <c r="D12" s="101">
        <v>41275.833333333336</v>
      </c>
    </row>
    <row r="13" spans="2:6" ht="19">
      <c r="B13" s="99" t="s">
        <v>70</v>
      </c>
      <c r="C13" s="100">
        <v>41275.53125</v>
      </c>
      <c r="D13" s="101">
        <v>0.84375</v>
      </c>
    </row>
    <row r="14" spans="2:6" ht="22" customHeight="1">
      <c r="B14" s="99" t="s">
        <v>108</v>
      </c>
      <c r="C14" s="100">
        <v>41275.572916666672</v>
      </c>
      <c r="D14" s="101">
        <v>41275.885416666664</v>
      </c>
    </row>
    <row r="15" spans="2:6" ht="22" customHeight="1" thickBot="1">
      <c r="B15" s="102" t="s">
        <v>71</v>
      </c>
      <c r="C15" s="103">
        <v>41275.604166666672</v>
      </c>
      <c r="D15" s="104">
        <v>0.90625</v>
      </c>
    </row>
    <row r="16" spans="2:6" ht="22" customHeight="1">
      <c r="B16" s="89" t="s">
        <v>106</v>
      </c>
      <c r="C16" s="90">
        <v>0.5</v>
      </c>
      <c r="D16" s="131">
        <v>0.9375</v>
      </c>
    </row>
    <row r="17" spans="2:4" ht="22" customHeight="1" thickBot="1">
      <c r="B17" s="95" t="s">
        <v>107</v>
      </c>
      <c r="C17" s="105">
        <v>0.66666666666666663</v>
      </c>
      <c r="D17" s="132"/>
    </row>
    <row r="18" spans="2:4" ht="22" customHeight="1">
      <c r="B18" s="96" t="s">
        <v>72</v>
      </c>
      <c r="C18" s="97">
        <v>41275.677083333336</v>
      </c>
      <c r="D18" s="98">
        <v>0.95833333333333326</v>
      </c>
    </row>
    <row r="19" spans="2:4" ht="22" customHeight="1">
      <c r="B19" s="99" t="s">
        <v>73</v>
      </c>
      <c r="C19" s="100">
        <v>0.71875</v>
      </c>
      <c r="D19" s="101">
        <v>3.125E-2</v>
      </c>
    </row>
    <row r="20" spans="2:4" ht="22" customHeight="1">
      <c r="B20" s="99" t="s">
        <v>109</v>
      </c>
      <c r="C20" s="100">
        <v>0.75</v>
      </c>
      <c r="D20" s="101">
        <v>2.0833333333333332E-2</v>
      </c>
    </row>
    <row r="21" spans="2:4" ht="22" customHeight="1">
      <c r="B21" s="99" t="s">
        <v>74</v>
      </c>
      <c r="C21" s="100">
        <v>0.77083333333333337</v>
      </c>
      <c r="D21" s="101">
        <v>3.125E-2</v>
      </c>
    </row>
    <row r="22" spans="2:4" ht="22" customHeight="1" thickBot="1">
      <c r="B22" s="102" t="s">
        <v>75</v>
      </c>
      <c r="C22" s="103">
        <v>41275.78125</v>
      </c>
      <c r="D22" s="104">
        <v>4.1666666666666671E-2</v>
      </c>
    </row>
    <row r="23" spans="2:4" ht="19">
      <c r="B23" s="89" t="s">
        <v>110</v>
      </c>
      <c r="C23" s="90">
        <v>0.70833333333333337</v>
      </c>
      <c r="D23" s="131">
        <v>7.2916666666666671E-2</v>
      </c>
    </row>
    <row r="24" spans="2:4" ht="20" thickBot="1">
      <c r="B24" s="95" t="s">
        <v>111</v>
      </c>
      <c r="C24" s="105">
        <v>0.84375</v>
      </c>
      <c r="D24" s="132"/>
    </row>
    <row r="25" spans="2:4" ht="19">
      <c r="B25" s="96" t="s">
        <v>76</v>
      </c>
      <c r="C25" s="97">
        <v>41275.875</v>
      </c>
      <c r="D25" s="98">
        <v>0.11458333333333333</v>
      </c>
    </row>
    <row r="26" spans="2:4" ht="19">
      <c r="B26" s="99" t="s">
        <v>112</v>
      </c>
      <c r="C26" s="100">
        <v>0.90625</v>
      </c>
      <c r="D26" s="101">
        <v>41276.145833333321</v>
      </c>
    </row>
    <row r="27" spans="2:4" ht="22" customHeight="1">
      <c r="B27" s="99" t="s">
        <v>77</v>
      </c>
      <c r="C27" s="100">
        <v>41275.947916666672</v>
      </c>
      <c r="D27" s="101">
        <v>0.16666666666666666</v>
      </c>
    </row>
    <row r="28" spans="2:4" ht="22" customHeight="1">
      <c r="B28" s="99" t="s">
        <v>78</v>
      </c>
      <c r="C28" s="100">
        <v>0.97916666666666674</v>
      </c>
      <c r="D28" s="101">
        <v>0.20833333333333331</v>
      </c>
    </row>
    <row r="29" spans="2:4" ht="20" thickBot="1">
      <c r="B29" s="102" t="s">
        <v>79</v>
      </c>
      <c r="C29" s="103">
        <v>41276.020833333336</v>
      </c>
      <c r="D29" s="104">
        <v>41276.25</v>
      </c>
    </row>
    <row r="30" spans="2:4" ht="19">
      <c r="B30" s="89" t="s">
        <v>113</v>
      </c>
      <c r="C30" s="90">
        <v>0.88541666666666663</v>
      </c>
      <c r="D30" s="131">
        <v>0.28125</v>
      </c>
    </row>
    <row r="31" spans="2:4" ht="20" thickBot="1">
      <c r="B31" s="95" t="s">
        <v>114</v>
      </c>
      <c r="C31" s="105">
        <v>5.2083333333333336E-2</v>
      </c>
      <c r="D31" s="132"/>
    </row>
    <row r="32" spans="2:4" ht="19">
      <c r="B32" s="96" t="s">
        <v>115</v>
      </c>
      <c r="C32" s="97">
        <v>6.25E-2</v>
      </c>
      <c r="D32" s="98">
        <v>0.3125</v>
      </c>
    </row>
    <row r="33" spans="2:4" ht="22" customHeight="1">
      <c r="B33" s="99" t="s">
        <v>80</v>
      </c>
      <c r="C33" s="100">
        <v>8.3333333333333329E-2</v>
      </c>
      <c r="D33" s="101">
        <v>0.33333333333333337</v>
      </c>
    </row>
    <row r="34" spans="2:4" ht="22" customHeight="1">
      <c r="B34" s="99" t="s">
        <v>81</v>
      </c>
      <c r="C34" s="100">
        <v>0.125</v>
      </c>
      <c r="D34" s="101">
        <v>0.39583333333333337</v>
      </c>
    </row>
    <row r="35" spans="2:4" ht="19">
      <c r="B35" s="99" t="s">
        <v>82</v>
      </c>
      <c r="C35" s="100">
        <v>0.14583333333333334</v>
      </c>
      <c r="D35" s="101">
        <v>0.41666666666666669</v>
      </c>
    </row>
    <row r="36" spans="2:4" ht="20" thickBot="1">
      <c r="B36" s="102" t="s">
        <v>83</v>
      </c>
      <c r="C36" s="100">
        <v>0.19791666666666669</v>
      </c>
      <c r="D36" s="101">
        <v>41276.5</v>
      </c>
    </row>
    <row r="37" spans="2:4" ht="22" customHeight="1">
      <c r="B37" s="89" t="s">
        <v>116</v>
      </c>
      <c r="C37" s="90">
        <v>0.10416666666666667</v>
      </c>
      <c r="D37" s="131">
        <v>0.52083333333333337</v>
      </c>
    </row>
    <row r="38" spans="2:4" ht="20" thickBot="1">
      <c r="B38" s="95" t="s">
        <v>117</v>
      </c>
      <c r="C38" s="105">
        <v>0.23958333333333334</v>
      </c>
      <c r="D38" s="132"/>
    </row>
    <row r="39" spans="2:4" ht="19">
      <c r="B39" s="96" t="s">
        <v>118</v>
      </c>
      <c r="C39" s="97">
        <v>41276.239583333336</v>
      </c>
      <c r="D39" s="98">
        <v>0.5625</v>
      </c>
    </row>
    <row r="40" spans="2:4" ht="19">
      <c r="B40" s="99" t="s">
        <v>119</v>
      </c>
      <c r="C40" s="100">
        <v>0.25</v>
      </c>
      <c r="D40" s="101">
        <v>0.58333333333333326</v>
      </c>
    </row>
    <row r="41" spans="2:4" ht="19">
      <c r="B41" s="99" t="s">
        <v>120</v>
      </c>
      <c r="C41" s="100">
        <v>41276.28125</v>
      </c>
      <c r="D41" s="101">
        <v>41276.635416666664</v>
      </c>
    </row>
    <row r="42" spans="2:4" ht="19">
      <c r="B42" s="99" t="s">
        <v>121</v>
      </c>
      <c r="C42" s="100">
        <v>41276.302083333336</v>
      </c>
      <c r="D42" s="101">
        <v>41276.677083333328</v>
      </c>
    </row>
    <row r="43" spans="2:4" ht="20" thickBot="1">
      <c r="B43" s="102" t="s">
        <v>122</v>
      </c>
      <c r="C43" s="103">
        <v>41276.333333333336</v>
      </c>
      <c r="D43" s="104">
        <v>41276.708333333328</v>
      </c>
    </row>
    <row r="44" spans="2:4" ht="24" customHeight="1">
      <c r="B44" s="89" t="s">
        <v>85</v>
      </c>
      <c r="C44" s="90">
        <v>0.35416666666666669</v>
      </c>
      <c r="D44" s="91">
        <v>0.8125</v>
      </c>
    </row>
    <row r="45" spans="2:4">
      <c r="B45" s="133" t="s">
        <v>123</v>
      </c>
      <c r="C45" s="134"/>
      <c r="D45" s="135"/>
    </row>
    <row r="46" spans="2:4" ht="33" customHeight="1" thickBot="1">
      <c r="B46" s="136"/>
      <c r="C46" s="137"/>
      <c r="D46" s="138"/>
    </row>
  </sheetData>
  <sheetProtection algorithmName="SHA-512" hashValue="Yk0lnmBLNscmJqDNZawEUIxKrv6xDNWt87RRyx7CR8pBRxO9U6vmNF2Pbp3Ogptk9Gi+o5McsOMh5t0DxnRSSQ==" saltValue="rHcPOHclF/Q8yszXmXjCxg==" spinCount="100000" sheet="1" objects="1" scenarios="1" selectLockedCells="1"/>
  <mergeCells count="7">
    <mergeCell ref="D37:D38"/>
    <mergeCell ref="B45:D46"/>
    <mergeCell ref="C2:D2"/>
    <mergeCell ref="D9:D10"/>
    <mergeCell ref="D16:D17"/>
    <mergeCell ref="D23:D24"/>
    <mergeCell ref="D30:D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H67"/>
  <sheetViews>
    <sheetView topLeftCell="A25" workbookViewId="0">
      <selection activeCell="G41" sqref="G6:G41"/>
    </sheetView>
  </sheetViews>
  <sheetFormatPr baseColWidth="10" defaultColWidth="8.83203125" defaultRowHeight="15"/>
  <cols>
    <col min="3" max="3" width="16" customWidth="1"/>
    <col min="4" max="4" width="21.5" customWidth="1"/>
    <col min="8" max="8" width="15.33203125" customWidth="1"/>
  </cols>
  <sheetData>
    <row r="5" spans="4:7">
      <c r="D5" s="1">
        <v>374.11291273474779</v>
      </c>
    </row>
    <row r="6" spans="4:7">
      <c r="D6" s="1">
        <v>131.8101157412521</v>
      </c>
      <c r="G6" s="1">
        <v>-158.61178464770396</v>
      </c>
    </row>
    <row r="7" spans="4:7">
      <c r="D7" s="1">
        <v>209.50016580128678</v>
      </c>
      <c r="G7" s="1">
        <v>-337.96166451740186</v>
      </c>
    </row>
    <row r="8" spans="4:7">
      <c r="D8" s="1">
        <v>391.42708359336842</v>
      </c>
      <c r="G8" s="1">
        <v>-204.15530980181703</v>
      </c>
    </row>
    <row r="9" spans="4:7">
      <c r="D9" s="1">
        <v>391.36080265355253</v>
      </c>
      <c r="G9" s="1">
        <v>-325.72709056949617</v>
      </c>
    </row>
    <row r="10" spans="4:7">
      <c r="D10" s="1">
        <v>116.16782606923576</v>
      </c>
      <c r="G10" s="1">
        <v>-467.06089834666392</v>
      </c>
    </row>
    <row r="11" spans="4:7">
      <c r="D11" s="1">
        <v>166.10851009368849</v>
      </c>
      <c r="G11" s="1">
        <v>-109.29561803519721</v>
      </c>
    </row>
    <row r="12" spans="4:7">
      <c r="D12" s="1">
        <v>336.43045129013001</v>
      </c>
      <c r="G12" s="1">
        <v>-51.927653711318996</v>
      </c>
    </row>
    <row r="13" spans="4:7">
      <c r="D13" s="1">
        <v>640.02157754135305</v>
      </c>
      <c r="G13" s="1">
        <v>-384.70529780197091</v>
      </c>
    </row>
    <row r="14" spans="4:7">
      <c r="D14" s="1">
        <v>634.56814661789099</v>
      </c>
      <c r="G14" s="1">
        <v>-502.68776436614996</v>
      </c>
    </row>
    <row r="15" spans="4:7">
      <c r="D15" s="1">
        <v>48.4064571738243</v>
      </c>
      <c r="G15" s="1">
        <v>-431.71050655365099</v>
      </c>
    </row>
    <row r="16" spans="4:7">
      <c r="D16" s="1">
        <v>225.74270236349156</v>
      </c>
      <c r="G16" s="1">
        <v>-859.10517591476594</v>
      </c>
    </row>
    <row r="17" spans="4:7">
      <c r="D17" s="1">
        <v>266.16205714225754</v>
      </c>
      <c r="G17" s="1">
        <v>-188.10159307241463</v>
      </c>
    </row>
    <row r="18" spans="4:7">
      <c r="D18" s="1">
        <v>331.36136236190669</v>
      </c>
      <c r="G18" s="1">
        <v>-178.20264645528852</v>
      </c>
    </row>
    <row r="19" spans="4:7">
      <c r="D19" s="1">
        <v>255.30387010383484</v>
      </c>
      <c r="G19" s="1">
        <v>-246.46365376472448</v>
      </c>
    </row>
    <row r="20" spans="4:7">
      <c r="D20" s="1">
        <v>96.527990242004208</v>
      </c>
      <c r="G20" s="1">
        <v>-359.15181184768642</v>
      </c>
    </row>
    <row r="21" spans="4:7">
      <c r="D21" s="1">
        <v>400.49778873062093</v>
      </c>
      <c r="G21" s="1">
        <v>-245.46055094528072</v>
      </c>
    </row>
    <row r="22" spans="4:7">
      <c r="D22" s="1">
        <v>625.77327582549879</v>
      </c>
      <c r="G22" s="1">
        <v>-361.79239204788109</v>
      </c>
    </row>
    <row r="23" spans="4:7">
      <c r="D23" s="1">
        <v>98.394592174528015</v>
      </c>
      <c r="G23" s="1">
        <v>-86.056110214233001</v>
      </c>
    </row>
    <row r="24" spans="4:7">
      <c r="D24" s="1">
        <v>255.67901908111696</v>
      </c>
      <c r="G24" s="1">
        <v>-32.470121171950936</v>
      </c>
    </row>
    <row r="25" spans="4:7">
      <c r="D25" s="1">
        <v>62.08952439689682</v>
      </c>
      <c r="G25" s="1">
        <v>-829.97091872405906</v>
      </c>
    </row>
    <row r="26" spans="4:7">
      <c r="D26" s="1">
        <v>70.848098726272497</v>
      </c>
      <c r="G26" s="1">
        <v>-135.86528331374902</v>
      </c>
    </row>
    <row r="27" spans="4:7">
      <c r="D27" s="1">
        <v>426.58702925300616</v>
      </c>
      <c r="G27" s="1">
        <v>-185.72629777527106</v>
      </c>
    </row>
    <row r="28" spans="4:7">
      <c r="D28" s="1">
        <v>107.9899102737903</v>
      </c>
      <c r="G28" s="1">
        <v>-544.61438452911477</v>
      </c>
    </row>
    <row r="29" spans="4:7">
      <c r="D29" s="1">
        <v>132.78357592773418</v>
      </c>
      <c r="G29" s="1">
        <v>-133.569782348633</v>
      </c>
    </row>
    <row r="30" spans="4:7">
      <c r="D30" s="1">
        <v>140.15628871917616</v>
      </c>
      <c r="G30" s="1">
        <v>-42.912119197845392</v>
      </c>
    </row>
    <row r="31" spans="4:7">
      <c r="D31" s="1">
        <v>42.152443614006003</v>
      </c>
      <c r="G31" s="1">
        <v>-449.9426955337525</v>
      </c>
    </row>
    <row r="32" spans="4:7">
      <c r="D32" s="1">
        <v>22.787764310836803</v>
      </c>
      <c r="G32" s="1">
        <v>-151.2396131742</v>
      </c>
    </row>
    <row r="33" spans="4:8">
      <c r="D33" s="1">
        <v>337.2308790407177</v>
      </c>
      <c r="G33" s="1">
        <v>-126.8839316201209</v>
      </c>
      <c r="H33" s="1"/>
    </row>
    <row r="34" spans="4:8">
      <c r="D34" s="1">
        <v>357.11008573913693</v>
      </c>
      <c r="G34" s="1">
        <v>-56.339928806901</v>
      </c>
      <c r="H34" s="1"/>
    </row>
    <row r="35" spans="4:8">
      <c r="D35" s="1">
        <v>239.33060401534806</v>
      </c>
      <c r="G35" s="1">
        <v>-229.71996239423598</v>
      </c>
      <c r="H35" s="1"/>
    </row>
    <row r="36" spans="4:8">
      <c r="G36" s="1">
        <v>-16.822407760143307</v>
      </c>
      <c r="H36" s="1"/>
    </row>
    <row r="37" spans="4:8">
      <c r="G37" s="1">
        <v>-31.236510780334502</v>
      </c>
      <c r="H37" s="1"/>
    </row>
    <row r="38" spans="4:8">
      <c r="G38" s="1">
        <v>-166.0974052534099</v>
      </c>
      <c r="H38" s="1"/>
    </row>
    <row r="39" spans="4:8">
      <c r="G39" s="1">
        <v>-358.34966001510702</v>
      </c>
      <c r="H39" s="1"/>
    </row>
    <row r="40" spans="4:8">
      <c r="G40" s="1">
        <v>-156.38571396636803</v>
      </c>
      <c r="H40" s="1"/>
    </row>
    <row r="41" spans="4:8">
      <c r="G41" s="1">
        <v>-142.19462298584415</v>
      </c>
      <c r="H41" s="1"/>
    </row>
    <row r="42" spans="4:8">
      <c r="H42" s="1"/>
    </row>
    <row r="43" spans="4:8">
      <c r="H43" s="1"/>
    </row>
    <row r="44" spans="4:8">
      <c r="H44" s="1"/>
    </row>
    <row r="45" spans="4:8">
      <c r="H45" s="1"/>
    </row>
    <row r="46" spans="4:8">
      <c r="H46" s="1"/>
    </row>
    <row r="47" spans="4:8">
      <c r="H47" s="1"/>
    </row>
    <row r="48" spans="4:8">
      <c r="H48" s="1"/>
    </row>
    <row r="49" spans="8:8">
      <c r="H49" s="1"/>
    </row>
    <row r="50" spans="8:8">
      <c r="H50" s="1"/>
    </row>
    <row r="51" spans="8:8">
      <c r="H51" s="1"/>
    </row>
    <row r="52" spans="8:8">
      <c r="H52" s="1"/>
    </row>
    <row r="53" spans="8:8">
      <c r="H53" s="1"/>
    </row>
    <row r="54" spans="8:8">
      <c r="H54" s="1"/>
    </row>
    <row r="55" spans="8:8">
      <c r="H55" s="1"/>
    </row>
    <row r="56" spans="8:8">
      <c r="H56" s="1"/>
    </row>
    <row r="57" spans="8:8">
      <c r="H57" s="1"/>
    </row>
    <row r="58" spans="8:8">
      <c r="H58" s="1"/>
    </row>
    <row r="59" spans="8:8">
      <c r="H59" s="1"/>
    </row>
    <row r="60" spans="8:8">
      <c r="H60" s="1"/>
    </row>
    <row r="61" spans="8:8">
      <c r="H61" s="1"/>
    </row>
    <row r="62" spans="8:8">
      <c r="H62" s="1"/>
    </row>
    <row r="63" spans="8:8">
      <c r="H63" s="1"/>
    </row>
    <row r="64" spans="8:8">
      <c r="H64" s="1"/>
    </row>
    <row r="65" spans="8:8">
      <c r="H65" s="1"/>
    </row>
    <row r="66" spans="8:8">
      <c r="H66" s="1"/>
    </row>
    <row r="67" spans="8:8">
      <c r="H6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Pace Calculator</vt:lpstr>
      <vt:lpstr>Exchange Open &amp; Close Times</vt:lpstr>
      <vt:lpstr>Sheet1</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Ragnar Accounting</dc:creator>
  <cp:keywords/>
  <dc:description/>
  <cp:lastModifiedBy>Julia Bullard</cp:lastModifiedBy>
  <cp:revision/>
  <dcterms:created xsi:type="dcterms:W3CDTF">2011-08-18T21:19:56Z</dcterms:created>
  <dcterms:modified xsi:type="dcterms:W3CDTF">2019-04-30T00:27:22Z</dcterms:modified>
  <cp:category/>
  <cp:contentStatus/>
</cp:coreProperties>
</file>