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 Henderson\Dropbox (Ragnar)\Road Team Folder\Race Director\Niagara\Niagara Ontario 2018\Race Documents\Pace Calculator\"/>
    </mc:Choice>
  </mc:AlternateContent>
  <xr:revisionPtr revIDLastSave="0" documentId="10_ncr:8100000_{1826DECC-268B-493F-9923-5BE5CC4779F8}" xr6:coauthVersionLast="32" xr6:coauthVersionMax="32" xr10:uidLastSave="{00000000-0000-0000-0000-000000000000}"/>
  <bookViews>
    <workbookView xWindow="0" yWindow="0" windowWidth="20520" windowHeight="8900" xr2:uid="{00000000-000D-0000-FFFF-FFFF00000000}"/>
  </bookViews>
  <sheets>
    <sheet name="Summary" sheetId="2" r:id="rId1"/>
    <sheet name="Sheet1" sheetId="3" r:id="rId2"/>
  </sheets>
  <calcPr calcId="162913"/>
</workbook>
</file>

<file path=xl/calcChain.xml><?xml version="1.0" encoding="utf-8"?>
<calcChain xmlns="http://schemas.openxmlformats.org/spreadsheetml/2006/main">
  <c r="J67" i="2" l="1"/>
  <c r="K67" i="2"/>
  <c r="I67" i="2"/>
  <c r="E31" i="2" l="1"/>
  <c r="D27" i="2"/>
  <c r="F23" i="2" l="1"/>
  <c r="F22" i="2"/>
  <c r="F21" i="2"/>
  <c r="F20" i="2"/>
  <c r="F19" i="2"/>
  <c r="F18" i="2"/>
  <c r="F17" i="2"/>
  <c r="F16" i="2"/>
  <c r="F15" i="2"/>
  <c r="F14" i="2"/>
  <c r="F13" i="2"/>
  <c r="F12" i="2"/>
  <c r="C31" i="2"/>
  <c r="D31" i="2" s="1"/>
  <c r="C32" i="2"/>
  <c r="D32" i="2" s="1"/>
  <c r="C33" i="2"/>
  <c r="C34" i="2"/>
  <c r="D34" i="2" s="1"/>
  <c r="C35" i="2"/>
  <c r="C36" i="2"/>
  <c r="D36" i="2" s="1"/>
  <c r="C37" i="2"/>
  <c r="D37" i="2" s="1"/>
  <c r="C38" i="2"/>
  <c r="D38" i="2" s="1"/>
  <c r="C39" i="2"/>
  <c r="D39" i="2" s="1"/>
  <c r="C40" i="2"/>
  <c r="D40" i="2" s="1"/>
  <c r="C41" i="2"/>
  <c r="C42" i="2"/>
  <c r="D42" i="2" s="1"/>
  <c r="C43" i="2"/>
  <c r="D43" i="2" s="1"/>
  <c r="C44" i="2"/>
  <c r="C45" i="2"/>
  <c r="D45" i="2" s="1"/>
  <c r="C46" i="2"/>
  <c r="D46" i="2" s="1"/>
  <c r="C47" i="2"/>
  <c r="C48" i="2"/>
  <c r="D48" i="2" s="1"/>
  <c r="C49" i="2"/>
  <c r="C50" i="2"/>
  <c r="D50" i="2" s="1"/>
  <c r="C51" i="2"/>
  <c r="C52" i="2"/>
  <c r="D52" i="2" s="1"/>
  <c r="C53" i="2"/>
  <c r="D53" i="2" s="1"/>
  <c r="C54" i="2"/>
  <c r="D54" i="2" s="1"/>
  <c r="C55" i="2"/>
  <c r="D55" i="2" s="1"/>
  <c r="C56" i="2"/>
  <c r="D56" i="2" s="1"/>
  <c r="C57" i="2"/>
  <c r="C58" i="2"/>
  <c r="D58" i="2" s="1"/>
  <c r="C59" i="2"/>
  <c r="D59" i="2" s="1"/>
  <c r="C60" i="2"/>
  <c r="D60" i="2" s="1"/>
  <c r="C61" i="2"/>
  <c r="C62" i="2"/>
  <c r="D62" i="2" s="1"/>
  <c r="C63" i="2"/>
  <c r="C64" i="2"/>
  <c r="D64" i="2" s="1"/>
  <c r="C65" i="2"/>
  <c r="C66" i="2"/>
  <c r="D66" i="2" s="1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M31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G14" i="2" l="1"/>
  <c r="G13" i="2"/>
  <c r="G22" i="2"/>
  <c r="G17" i="2"/>
  <c r="G15" i="2"/>
  <c r="G18" i="2"/>
  <c r="G16" i="2"/>
  <c r="G19" i="2"/>
  <c r="G12" i="2"/>
  <c r="G20" i="2"/>
  <c r="G23" i="2"/>
  <c r="G44" i="2"/>
  <c r="G21" i="2"/>
  <c r="G65" i="2"/>
  <c r="G63" i="2"/>
  <c r="G61" i="2"/>
  <c r="G57" i="2"/>
  <c r="G51" i="2"/>
  <c r="G49" i="2"/>
  <c r="G47" i="2"/>
  <c r="G41" i="2"/>
  <c r="G40" i="2"/>
  <c r="G35" i="2"/>
  <c r="G33" i="2"/>
  <c r="G36" i="2"/>
  <c r="G37" i="2"/>
  <c r="D49" i="2"/>
  <c r="D33" i="2"/>
  <c r="G64" i="2"/>
  <c r="D57" i="2"/>
  <c r="G53" i="2"/>
  <c r="D61" i="2"/>
  <c r="D41" i="2"/>
  <c r="D44" i="2"/>
  <c r="G48" i="2"/>
  <c r="G56" i="2"/>
  <c r="G32" i="2"/>
  <c r="G60" i="2"/>
  <c r="G52" i="2"/>
  <c r="G59" i="2"/>
  <c r="G34" i="2"/>
  <c r="G50" i="2"/>
  <c r="G42" i="2"/>
  <c r="G45" i="2"/>
  <c r="D65" i="2"/>
  <c r="G31" i="2"/>
  <c r="E32" i="2" s="1"/>
  <c r="F31" i="2" s="1"/>
  <c r="D35" i="2"/>
  <c r="G66" i="2"/>
  <c r="D51" i="2"/>
  <c r="G55" i="2"/>
  <c r="G39" i="2"/>
  <c r="G43" i="2"/>
  <c r="G62" i="2"/>
  <c r="D47" i="2"/>
  <c r="D63" i="2"/>
  <c r="G54" i="2"/>
  <c r="G46" i="2"/>
  <c r="G58" i="2"/>
  <c r="G38" i="2"/>
  <c r="E33" i="2" l="1"/>
  <c r="F32" i="2" s="1"/>
  <c r="F28" i="2"/>
  <c r="E34" i="2" l="1"/>
  <c r="E35" i="2" s="1"/>
  <c r="E36" i="2" s="1"/>
  <c r="E37" i="2" s="1"/>
  <c r="F35" i="2" l="1"/>
  <c r="F33" i="2"/>
  <c r="F34" i="2"/>
  <c r="E38" i="2"/>
  <c r="F36" i="2"/>
  <c r="E39" i="2" l="1"/>
  <c r="F37" i="2"/>
  <c r="E40" i="2" l="1"/>
  <c r="F38" i="2"/>
  <c r="E41" i="2" l="1"/>
  <c r="F39" i="2"/>
  <c r="E42" i="2" l="1"/>
  <c r="F40" i="2"/>
  <c r="E43" i="2" l="1"/>
  <c r="F41" i="2"/>
  <c r="E44" i="2" l="1"/>
  <c r="F42" i="2"/>
  <c r="E45" i="2" l="1"/>
  <c r="F43" i="2"/>
  <c r="E46" i="2" l="1"/>
  <c r="F44" i="2"/>
  <c r="E47" i="2" l="1"/>
  <c r="F45" i="2"/>
  <c r="E48" i="2" l="1"/>
  <c r="F46" i="2"/>
  <c r="E49" i="2" l="1"/>
  <c r="F47" i="2"/>
  <c r="E50" i="2" l="1"/>
  <c r="F48" i="2"/>
  <c r="E51" i="2" l="1"/>
  <c r="F49" i="2"/>
  <c r="E52" i="2" l="1"/>
  <c r="F50" i="2"/>
  <c r="E53" i="2" l="1"/>
  <c r="F51" i="2"/>
  <c r="E54" i="2" l="1"/>
  <c r="F52" i="2"/>
  <c r="E55" i="2" l="1"/>
  <c r="F53" i="2"/>
  <c r="E56" i="2" l="1"/>
  <c r="F54" i="2"/>
  <c r="E57" i="2" l="1"/>
  <c r="F55" i="2"/>
  <c r="E58" i="2" l="1"/>
  <c r="F56" i="2"/>
  <c r="E59" i="2" l="1"/>
  <c r="F57" i="2"/>
  <c r="E60" i="2" l="1"/>
  <c r="F58" i="2"/>
  <c r="E61" i="2" l="1"/>
  <c r="F59" i="2"/>
  <c r="E62" i="2" l="1"/>
  <c r="F60" i="2"/>
  <c r="E63" i="2" l="1"/>
  <c r="F61" i="2"/>
  <c r="E64" i="2" l="1"/>
  <c r="F62" i="2"/>
  <c r="E65" i="2" l="1"/>
  <c r="F63" i="2"/>
  <c r="E66" i="2" l="1"/>
  <c r="F64" i="2"/>
  <c r="F66" i="2" l="1"/>
  <c r="D28" i="2" s="1"/>
  <c r="F65" i="2"/>
</calcChain>
</file>

<file path=xl/sharedStrings.xml><?xml version="1.0" encoding="utf-8"?>
<sst xmlns="http://schemas.openxmlformats.org/spreadsheetml/2006/main" count="68" uniqueCount="54">
  <si>
    <t>ID</t>
  </si>
  <si>
    <t>Runner Name</t>
  </si>
  <si>
    <t>Role</t>
  </si>
  <si>
    <t>Rank</t>
  </si>
  <si>
    <t>Cell Phone</t>
  </si>
  <si>
    <t>Runner 1</t>
  </si>
  <si>
    <t>Runner</t>
  </si>
  <si>
    <t>Runner 2</t>
  </si>
  <si>
    <t>Runner 3</t>
  </si>
  <si>
    <t>Runner 4</t>
  </si>
  <si>
    <t>Runner 5</t>
  </si>
  <si>
    <t>Runner 6</t>
  </si>
  <si>
    <t>Runner 7</t>
  </si>
  <si>
    <t>Runner 8</t>
  </si>
  <si>
    <t>Runner 9</t>
  </si>
  <si>
    <t>Runner 10</t>
  </si>
  <si>
    <t>Runner 11</t>
  </si>
  <si>
    <t>Runner 12</t>
  </si>
  <si>
    <t>Volunteer</t>
  </si>
  <si>
    <t>Leg</t>
  </si>
  <si>
    <t>Estimated Start</t>
  </si>
  <si>
    <t>Estimated Time</t>
  </si>
  <si>
    <t>Rating</t>
  </si>
  <si>
    <t>Miles</t>
  </si>
  <si>
    <t>Elev +</t>
  </si>
  <si>
    <t>Elev -</t>
  </si>
  <si>
    <t>Net Elev</t>
  </si>
  <si>
    <t>Relative Miles</t>
  </si>
  <si>
    <t>Estimated Finish</t>
  </si>
  <si>
    <t>1st leg</t>
  </si>
  <si>
    <t>2nd leg</t>
  </si>
  <si>
    <t>% slower</t>
  </si>
  <si>
    <t>3rd leg</t>
  </si>
  <si>
    <t>elev +</t>
  </si>
  <si>
    <t>elev -</t>
  </si>
  <si>
    <t>Night legs</t>
  </si>
  <si>
    <t>Estimated End</t>
  </si>
  <si>
    <t>Start</t>
  </si>
  <si>
    <t>Runner Number</t>
  </si>
  <si>
    <t>Name</t>
  </si>
  <si>
    <t>Volunteer 1</t>
  </si>
  <si>
    <t>volunteer 2</t>
  </si>
  <si>
    <t>Volunteer 3</t>
  </si>
  <si>
    <t>Pace (Decimals)</t>
  </si>
  <si>
    <t>Pace (Auto-fill)</t>
  </si>
  <si>
    <t>Start Date</t>
  </si>
  <si>
    <t>End Date</t>
  </si>
  <si>
    <t>Start Time</t>
  </si>
  <si>
    <t>1. Enter all info highlighted in YELLOW</t>
  </si>
  <si>
    <t>4. Your estimated finish time will be calculated in cell D26</t>
  </si>
  <si>
    <t>2. Enter team start time in cell E8 - start time must be in AM/PM format</t>
  </si>
  <si>
    <t>3. Enter individual paces in cells E10-21 - Pace must be entered in decimal format</t>
  </si>
  <si>
    <t>PARTICIPANT INSTRUCTIONS:</t>
  </si>
  <si>
    <t>Your team should arrive at the finish line no later than 8:00 PM.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</si>
</sst>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164" formatCode="h:mm;@"/>
    <numFmt numFmtId="165" formatCode="[$-409]h:mm\ AM/PM;@"/>
    <numFmt numFmtId="166" formatCode="[$-409]m/d/yy\ h:mm\ AM/PM;@"/>
    <numFmt numFmtId="167" formatCode="0.0"/>
    <numFmt numFmtId="168" formatCode="m/d/yy\ h:mm\ AM/PM;@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name val="Cambria"/>
      <family val="1"/>
      <scheme val="maj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6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41" fontId="0" fillId="0" borderId="2" xfId="0" applyNumberFormat="1" applyBorder="1" applyAlignment="1" applyProtection="1">
      <alignment horizontal="center"/>
    </xf>
    <xf numFmtId="41" fontId="0" fillId="0" borderId="8" xfId="0" applyNumberFormat="1" applyBorder="1" applyAlignment="1" applyProtection="1">
      <alignment horizontal="center"/>
    </xf>
    <xf numFmtId="41" fontId="0" fillId="0" borderId="12" xfId="0" applyNumberFormat="1" applyBorder="1" applyAlignment="1" applyProtection="1">
      <alignment horizontal="center"/>
    </xf>
    <xf numFmtId="41" fontId="0" fillId="0" borderId="10" xfId="0" applyNumberFormat="1" applyFill="1" applyBorder="1" applyAlignment="1" applyProtection="1">
      <alignment horizontal="center"/>
      <protection locked="0"/>
    </xf>
    <xf numFmtId="41" fontId="0" fillId="0" borderId="6" xfId="0" applyNumberFormat="1" applyFill="1" applyBorder="1" applyAlignment="1" applyProtection="1">
      <alignment horizontal="center"/>
    </xf>
    <xf numFmtId="41" fontId="0" fillId="0" borderId="16" xfId="0" applyNumberFormat="1" applyFill="1" applyBorder="1" applyAlignment="1" applyProtection="1">
      <alignment horizontal="center"/>
    </xf>
    <xf numFmtId="41" fontId="0" fillId="0" borderId="31" xfId="0" applyNumberFormat="1" applyFill="1" applyBorder="1" applyAlignment="1" applyProtection="1">
      <alignment horizontal="center"/>
    </xf>
    <xf numFmtId="41" fontId="0" fillId="0" borderId="21" xfId="0" applyNumberFormat="1" applyFill="1" applyBorder="1" applyAlignment="1" applyProtection="1">
      <alignment horizontal="center"/>
    </xf>
    <xf numFmtId="41" fontId="0" fillId="0" borderId="14" xfId="0" applyNumberFormat="1" applyFill="1" applyBorder="1" applyAlignment="1" applyProtection="1">
      <alignment horizontal="center"/>
      <protection locked="0"/>
    </xf>
    <xf numFmtId="1" fontId="0" fillId="0" borderId="0" xfId="0" applyNumberFormat="1"/>
    <xf numFmtId="0" fontId="0" fillId="0" borderId="10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Protection="1"/>
    <xf numFmtId="21" fontId="3" fillId="3" borderId="10" xfId="0" applyNumberFormat="1" applyFont="1" applyFill="1" applyBorder="1" applyAlignment="1" applyProtection="1">
      <alignment horizontal="center"/>
    </xf>
    <xf numFmtId="20" fontId="0" fillId="0" borderId="0" xfId="0" applyNumberForma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2" fillId="0" borderId="24" xfId="0" applyFont="1" applyBorder="1" applyProtection="1"/>
    <xf numFmtId="0" fontId="2" fillId="0" borderId="2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  <xf numFmtId="2" fontId="0" fillId="0" borderId="28" xfId="0" applyNumberFormat="1" applyBorder="1" applyAlignment="1" applyProtection="1">
      <alignment horizontal="center"/>
    </xf>
    <xf numFmtId="0" fontId="0" fillId="4" borderId="0" xfId="0" applyFill="1" applyProtection="1"/>
    <xf numFmtId="9" fontId="0" fillId="4" borderId="0" xfId="0" applyNumberFormat="1" applyFill="1" applyProtection="1"/>
    <xf numFmtId="166" fontId="0" fillId="4" borderId="0" xfId="0" applyNumberFormat="1" applyFill="1" applyProtection="1"/>
    <xf numFmtId="0" fontId="2" fillId="0" borderId="25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2" fontId="0" fillId="0" borderId="26" xfId="0" applyNumberFormat="1" applyBorder="1" applyAlignment="1" applyProtection="1">
      <alignment horizontal="center"/>
    </xf>
    <xf numFmtId="166" fontId="0" fillId="0" borderId="0" xfId="0" applyNumberFormat="1" applyProtection="1"/>
    <xf numFmtId="2" fontId="0" fillId="5" borderId="10" xfId="0" applyNumberFormat="1" applyFill="1" applyBorder="1" applyAlignment="1" applyProtection="1">
      <alignment horizontal="center"/>
      <protection locked="0"/>
    </xf>
    <xf numFmtId="0" fontId="0" fillId="5" borderId="5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4" xfId="0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0" borderId="23" xfId="0" applyBorder="1" applyProtection="1"/>
    <xf numFmtId="0" fontId="0" fillId="0" borderId="22" xfId="0" applyBorder="1" applyProtection="1"/>
    <xf numFmtId="0" fontId="0" fillId="0" borderId="24" xfId="0" applyBorder="1" applyProtection="1"/>
    <xf numFmtId="0" fontId="0" fillId="0" borderId="27" xfId="0" applyBorder="1" applyProtection="1"/>
    <xf numFmtId="0" fontId="0" fillId="0" borderId="28" xfId="0" applyBorder="1" applyProtection="1"/>
    <xf numFmtId="0" fontId="0" fillId="0" borderId="25" xfId="0" applyBorder="1" applyProtection="1"/>
    <xf numFmtId="0" fontId="0" fillId="0" borderId="20" xfId="0" applyBorder="1" applyProtection="1"/>
    <xf numFmtId="0" fontId="0" fillId="0" borderId="26" xfId="0" applyBorder="1" applyProtection="1"/>
    <xf numFmtId="14" fontId="0" fillId="6" borderId="30" xfId="0" applyNumberFormat="1" applyFill="1" applyBorder="1" applyAlignment="1" applyProtection="1">
      <alignment horizontal="center"/>
    </xf>
    <xf numFmtId="14" fontId="0" fillId="6" borderId="32" xfId="0" applyNumberFormat="1" applyFill="1" applyBorder="1" applyAlignment="1" applyProtection="1">
      <alignment horizontal="center"/>
    </xf>
    <xf numFmtId="0" fontId="0" fillId="7" borderId="3" xfId="0" applyFill="1" applyBorder="1" applyProtection="1"/>
    <xf numFmtId="46" fontId="3" fillId="7" borderId="12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0" fontId="7" fillId="0" borderId="22" xfId="0" applyFont="1" applyBorder="1" applyProtection="1"/>
    <xf numFmtId="1" fontId="4" fillId="8" borderId="0" xfId="0" applyNumberFormat="1" applyFont="1" applyFill="1" applyBorder="1" applyAlignment="1">
      <alignment horizontal="center"/>
    </xf>
    <xf numFmtId="1" fontId="5" fillId="8" borderId="0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center"/>
    </xf>
    <xf numFmtId="1" fontId="0" fillId="8" borderId="28" xfId="0" applyNumberFormat="1" applyFill="1" applyBorder="1" applyAlignment="1" applyProtection="1">
      <alignment horizontal="center"/>
    </xf>
    <xf numFmtId="1" fontId="0" fillId="8" borderId="26" xfId="0" applyNumberFormat="1" applyFill="1" applyBorder="1" applyAlignment="1" applyProtection="1">
      <alignment horizontal="center"/>
    </xf>
    <xf numFmtId="167" fontId="4" fillId="8" borderId="27" xfId="0" applyNumberFormat="1" applyFont="1" applyFill="1" applyBorder="1" applyAlignment="1">
      <alignment horizontal="center"/>
    </xf>
    <xf numFmtId="167" fontId="4" fillId="8" borderId="25" xfId="0" applyNumberFormat="1" applyFont="1" applyFill="1" applyBorder="1" applyAlignment="1">
      <alignment horizontal="center"/>
    </xf>
    <xf numFmtId="164" fontId="0" fillId="0" borderId="28" xfId="0" applyNumberFormat="1" applyBorder="1" applyAlignment="1" applyProtection="1">
      <alignment horizontal="center"/>
    </xf>
    <xf numFmtId="165" fontId="0" fillId="0" borderId="27" xfId="0" applyNumberFormat="1" applyBorder="1" applyAlignment="1" applyProtection="1">
      <alignment horizontal="center"/>
    </xf>
    <xf numFmtId="165" fontId="0" fillId="0" borderId="25" xfId="0" applyNumberFormat="1" applyBorder="1" applyAlignment="1" applyProtection="1">
      <alignment horizontal="center"/>
    </xf>
    <xf numFmtId="164" fontId="0" fillId="0" borderId="26" xfId="0" applyNumberFormat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6" fillId="0" borderId="22" xfId="0" applyFont="1" applyBorder="1" applyAlignment="1" applyProtection="1">
      <alignment horizontal="center"/>
    </xf>
    <xf numFmtId="0" fontId="6" fillId="0" borderId="24" xfId="0" applyFont="1" applyBorder="1" applyAlignment="1" applyProtection="1">
      <alignment horizontal="center"/>
    </xf>
    <xf numFmtId="0" fontId="6" fillId="8" borderId="23" xfId="0" applyFont="1" applyFill="1" applyBorder="1" applyAlignment="1" applyProtection="1">
      <alignment horizontal="center"/>
    </xf>
    <xf numFmtId="0" fontId="6" fillId="8" borderId="22" xfId="0" applyFont="1" applyFill="1" applyBorder="1" applyAlignment="1" applyProtection="1">
      <alignment horizontal="center"/>
    </xf>
    <xf numFmtId="0" fontId="6" fillId="8" borderId="24" xfId="0" applyFont="1" applyFill="1" applyBorder="1" applyAlignment="1" applyProtection="1">
      <alignment horizontal="center"/>
    </xf>
    <xf numFmtId="165" fontId="0" fillId="0" borderId="27" xfId="0" applyNumberFormat="1" applyFill="1" applyBorder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41" fontId="0" fillId="0" borderId="36" xfId="0" applyNumberFormat="1" applyFill="1" applyBorder="1" applyAlignment="1" applyProtection="1">
      <alignment horizontal="center"/>
      <protection locked="0"/>
    </xf>
    <xf numFmtId="41" fontId="0" fillId="0" borderId="37" xfId="0" applyNumberFormat="1" applyFill="1" applyBorder="1" applyAlignment="1" applyProtection="1">
      <alignment horizontal="center"/>
    </xf>
    <xf numFmtId="41" fontId="0" fillId="0" borderId="7" xfId="0" applyNumberFormat="1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7" borderId="18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19" xfId="0" applyFont="1" applyFill="1" applyBorder="1" applyAlignment="1" applyProtection="1">
      <alignment horizontal="center"/>
    </xf>
    <xf numFmtId="41" fontId="0" fillId="0" borderId="11" xfId="0" applyNumberFormat="1" applyBorder="1" applyAlignment="1" applyProtection="1">
      <alignment horizontal="center"/>
    </xf>
    <xf numFmtId="41" fontId="0" fillId="0" borderId="15" xfId="0" applyNumberFormat="1" applyBorder="1" applyAlignment="1" applyProtection="1">
      <alignment horizontal="center"/>
    </xf>
    <xf numFmtId="0" fontId="0" fillId="5" borderId="14" xfId="0" applyFill="1" applyBorder="1" applyProtection="1">
      <protection locked="0"/>
    </xf>
    <xf numFmtId="21" fontId="3" fillId="3" borderId="14" xfId="0" applyNumberFormat="1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18" fontId="0" fillId="5" borderId="1" xfId="0" applyNumberFormat="1" applyFill="1" applyBorder="1" applyAlignment="1" applyProtection="1">
      <alignment horizontal="center"/>
    </xf>
    <xf numFmtId="167" fontId="0" fillId="0" borderId="0" xfId="0" applyNumberFormat="1" applyProtection="1"/>
    <xf numFmtId="1" fontId="0" fillId="0" borderId="0" xfId="0" applyNumberFormat="1" applyProtection="1"/>
    <xf numFmtId="168" fontId="0" fillId="7" borderId="15" xfId="0" applyNumberFormat="1" applyFill="1" applyBorder="1" applyAlignment="1" applyProtection="1">
      <alignment horizontal="center"/>
    </xf>
    <xf numFmtId="168" fontId="0" fillId="7" borderId="16" xfId="0" applyNumberFormat="1" applyFill="1" applyBorder="1" applyAlignment="1" applyProtection="1">
      <alignment horizontal="center"/>
    </xf>
    <xf numFmtId="0" fontId="0" fillId="7" borderId="5" xfId="0" applyFill="1" applyBorder="1" applyAlignment="1" applyProtection="1">
      <alignment horizontal="center"/>
    </xf>
    <xf numFmtId="0" fontId="0" fillId="7" borderId="34" xfId="0" applyFill="1" applyBorder="1" applyAlignment="1" applyProtection="1">
      <alignment horizontal="center"/>
    </xf>
    <xf numFmtId="0" fontId="0" fillId="7" borderId="1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166" fontId="0" fillId="7" borderId="5" xfId="0" applyNumberFormat="1" applyFill="1" applyBorder="1" applyAlignment="1" applyProtection="1">
      <alignment horizontal="center"/>
    </xf>
    <xf numFmtId="166" fontId="0" fillId="7" borderId="19" xfId="0" applyNumberFormat="1" applyFill="1" applyBorder="1" applyAlignment="1" applyProtection="1">
      <alignment horizontal="center"/>
    </xf>
    <xf numFmtId="166" fontId="6" fillId="0" borderId="0" xfId="0" applyNumberFormat="1" applyFont="1" applyFill="1" applyBorder="1" applyAlignment="1" applyProtection="1">
      <alignment horizontal="left" indent="1"/>
    </xf>
  </cellXfs>
  <cellStyles count="1">
    <cellStyle name="Normal" xfId="0" builtinId="0"/>
  </cellStyles>
  <dxfs count="1">
    <dxf>
      <font>
        <color theme="3" tint="-0.24994659260841701"/>
      </font>
      <fill>
        <patternFill>
          <bgColor theme="3" tint="0.79998168889431442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70"/>
  <sheetViews>
    <sheetView showGridLines="0" tabSelected="1" zoomScale="70" zoomScaleNormal="70" workbookViewId="0">
      <selection activeCell="J13" sqref="J13"/>
    </sheetView>
  </sheetViews>
  <sheetFormatPr defaultColWidth="9.1796875" defaultRowHeight="14.5" x14ac:dyDescent="0.35"/>
  <cols>
    <col min="1" max="1" width="9.1796875" style="15"/>
    <col min="2" max="2" width="4.7265625" style="15" bestFit="1" customWidth="1"/>
    <col min="3" max="3" width="19.26953125" style="15" customWidth="1"/>
    <col min="4" max="4" width="19.81640625" style="15" customWidth="1"/>
    <col min="5" max="5" width="20" style="15" customWidth="1"/>
    <col min="6" max="7" width="20.54296875" style="15" customWidth="1"/>
    <col min="8" max="8" width="20.1796875" style="15" hidden="1" customWidth="1"/>
    <col min="9" max="11" width="10" style="15" customWidth="1"/>
    <col min="12" max="12" width="10.26953125" style="15" customWidth="1"/>
    <col min="13" max="13" width="16.453125" style="15" hidden="1" customWidth="1"/>
    <col min="14" max="14" width="14" style="15" customWidth="1"/>
    <col min="15" max="15" width="11.7265625" style="15" hidden="1" customWidth="1"/>
    <col min="16" max="16" width="16.26953125" style="15" hidden="1" customWidth="1"/>
    <col min="17" max="17" width="22.7265625" style="15" hidden="1" customWidth="1"/>
    <col min="18" max="16384" width="9.1796875" style="15"/>
  </cols>
  <sheetData>
    <row r="1" spans="2:10" ht="15" thickBot="1" x14ac:dyDescent="0.4"/>
    <row r="2" spans="2:10" ht="18.5" x14ac:dyDescent="0.45">
      <c r="B2" s="41"/>
      <c r="C2" s="54" t="s">
        <v>52</v>
      </c>
      <c r="D2" s="42"/>
      <c r="E2" s="42"/>
      <c r="F2" s="42"/>
      <c r="G2" s="43"/>
    </row>
    <row r="3" spans="2:10" x14ac:dyDescent="0.35">
      <c r="B3" s="44"/>
      <c r="C3" s="19" t="s">
        <v>48</v>
      </c>
      <c r="D3" s="19"/>
      <c r="E3" s="19"/>
      <c r="F3" s="19"/>
      <c r="G3" s="45"/>
    </row>
    <row r="4" spans="2:10" x14ac:dyDescent="0.35">
      <c r="B4" s="44"/>
      <c r="C4" s="19" t="s">
        <v>50</v>
      </c>
      <c r="D4" s="19"/>
      <c r="E4" s="19"/>
      <c r="F4" s="19"/>
      <c r="G4" s="45"/>
    </row>
    <row r="5" spans="2:10" x14ac:dyDescent="0.35">
      <c r="B5" s="44"/>
      <c r="C5" s="19" t="s">
        <v>51</v>
      </c>
      <c r="D5" s="19"/>
      <c r="E5" s="19"/>
      <c r="F5" s="19"/>
      <c r="G5" s="45"/>
    </row>
    <row r="6" spans="2:10" x14ac:dyDescent="0.35">
      <c r="B6" s="44"/>
      <c r="C6" s="19" t="s">
        <v>49</v>
      </c>
      <c r="D6" s="19"/>
      <c r="E6" s="19"/>
      <c r="F6" s="19"/>
      <c r="G6" s="45"/>
    </row>
    <row r="7" spans="2:10" ht="7" customHeight="1" thickBot="1" x14ac:dyDescent="0.4">
      <c r="B7" s="46"/>
      <c r="C7" s="47"/>
      <c r="D7" s="47"/>
      <c r="E7" s="47"/>
      <c r="F7" s="47"/>
      <c r="G7" s="48"/>
    </row>
    <row r="9" spans="2:10" ht="15" thickBot="1" x14ac:dyDescent="0.4">
      <c r="C9" s="53" t="s">
        <v>45</v>
      </c>
      <c r="D9" s="53" t="s">
        <v>46</v>
      </c>
      <c r="E9" s="53" t="s">
        <v>47</v>
      </c>
    </row>
    <row r="10" spans="2:10" ht="15" thickBot="1" x14ac:dyDescent="0.4">
      <c r="C10" s="49">
        <v>43252</v>
      </c>
      <c r="D10" s="50">
        <v>43253</v>
      </c>
      <c r="E10" s="92">
        <v>0.33333333333333331</v>
      </c>
    </row>
    <row r="11" spans="2:10" ht="15" thickBot="1" x14ac:dyDescent="0.4">
      <c r="B11" s="83" t="s">
        <v>0</v>
      </c>
      <c r="C11" s="84" t="s">
        <v>39</v>
      </c>
      <c r="D11" s="85" t="s">
        <v>2</v>
      </c>
      <c r="E11" s="85" t="s">
        <v>43</v>
      </c>
      <c r="F11" s="85" t="s">
        <v>44</v>
      </c>
      <c r="G11" s="86" t="s">
        <v>3</v>
      </c>
      <c r="H11" s="73" t="s">
        <v>4</v>
      </c>
    </row>
    <row r="12" spans="2:10" x14ac:dyDescent="0.35">
      <c r="B12" s="87">
        <v>1</v>
      </c>
      <c r="C12" s="82" t="s">
        <v>5</v>
      </c>
      <c r="D12" s="13" t="s">
        <v>6</v>
      </c>
      <c r="E12" s="34">
        <v>8</v>
      </c>
      <c r="F12" s="16">
        <f>TIME(0,E12,(E12-ROUNDDOWN(E12,0))*60)</f>
        <v>5.5555555555555558E-3</v>
      </c>
      <c r="G12" s="1">
        <f t="shared" ref="G12:G23" si="0">RANK(F12,$F$12:$F$23,1)</f>
        <v>1</v>
      </c>
      <c r="H12" s="74"/>
      <c r="J12" s="17"/>
    </row>
    <row r="13" spans="2:10" x14ac:dyDescent="0.35">
      <c r="B13" s="87">
        <v>2</v>
      </c>
      <c r="C13" s="82" t="s">
        <v>7</v>
      </c>
      <c r="D13" s="13" t="s">
        <v>6</v>
      </c>
      <c r="E13" s="34">
        <v>8</v>
      </c>
      <c r="F13" s="16">
        <f t="shared" ref="F13:F23" si="1">TIME(0,E13,(E13-ROUNDDOWN(E13,0))*60)</f>
        <v>5.5555555555555558E-3</v>
      </c>
      <c r="G13" s="1">
        <f t="shared" si="0"/>
        <v>1</v>
      </c>
      <c r="H13" s="75"/>
    </row>
    <row r="14" spans="2:10" x14ac:dyDescent="0.35">
      <c r="B14" s="87">
        <v>3</v>
      </c>
      <c r="C14" s="82" t="s">
        <v>8</v>
      </c>
      <c r="D14" s="13" t="s">
        <v>6</v>
      </c>
      <c r="E14" s="34">
        <v>8</v>
      </c>
      <c r="F14" s="16">
        <f t="shared" si="1"/>
        <v>5.5555555555555558E-3</v>
      </c>
      <c r="G14" s="1">
        <f t="shared" si="0"/>
        <v>1</v>
      </c>
      <c r="H14" s="75"/>
    </row>
    <row r="15" spans="2:10" x14ac:dyDescent="0.35">
      <c r="B15" s="87">
        <v>4</v>
      </c>
      <c r="C15" s="82" t="s">
        <v>9</v>
      </c>
      <c r="D15" s="13" t="s">
        <v>6</v>
      </c>
      <c r="E15" s="34">
        <v>8</v>
      </c>
      <c r="F15" s="16">
        <f t="shared" si="1"/>
        <v>5.5555555555555558E-3</v>
      </c>
      <c r="G15" s="1">
        <f t="shared" si="0"/>
        <v>1</v>
      </c>
      <c r="H15" s="76"/>
    </row>
    <row r="16" spans="2:10" x14ac:dyDescent="0.35">
      <c r="B16" s="87">
        <v>5</v>
      </c>
      <c r="C16" s="82" t="s">
        <v>10</v>
      </c>
      <c r="D16" s="13" t="s">
        <v>6</v>
      </c>
      <c r="E16" s="34">
        <v>8</v>
      </c>
      <c r="F16" s="16">
        <f t="shared" si="1"/>
        <v>5.5555555555555558E-3</v>
      </c>
      <c r="G16" s="1">
        <f t="shared" si="0"/>
        <v>1</v>
      </c>
      <c r="H16" s="75"/>
    </row>
    <row r="17" spans="2:17" x14ac:dyDescent="0.35">
      <c r="B17" s="87">
        <v>6</v>
      </c>
      <c r="C17" s="82" t="s">
        <v>11</v>
      </c>
      <c r="D17" s="13" t="s">
        <v>6</v>
      </c>
      <c r="E17" s="34">
        <v>8</v>
      </c>
      <c r="F17" s="16">
        <f t="shared" si="1"/>
        <v>5.5555555555555558E-3</v>
      </c>
      <c r="G17" s="1">
        <f t="shared" si="0"/>
        <v>1</v>
      </c>
      <c r="H17" s="75"/>
    </row>
    <row r="18" spans="2:17" x14ac:dyDescent="0.35">
      <c r="B18" s="87">
        <v>7</v>
      </c>
      <c r="C18" s="82" t="s">
        <v>12</v>
      </c>
      <c r="D18" s="13" t="s">
        <v>6</v>
      </c>
      <c r="E18" s="34">
        <v>8</v>
      </c>
      <c r="F18" s="16">
        <f t="shared" si="1"/>
        <v>5.5555555555555558E-3</v>
      </c>
      <c r="G18" s="1">
        <f t="shared" si="0"/>
        <v>1</v>
      </c>
      <c r="H18" s="75"/>
    </row>
    <row r="19" spans="2:17" x14ac:dyDescent="0.35">
      <c r="B19" s="87">
        <v>8</v>
      </c>
      <c r="C19" s="82" t="s">
        <v>13</v>
      </c>
      <c r="D19" s="13" t="s">
        <v>6</v>
      </c>
      <c r="E19" s="34">
        <v>8</v>
      </c>
      <c r="F19" s="16">
        <f t="shared" si="1"/>
        <v>5.5555555555555558E-3</v>
      </c>
      <c r="G19" s="1">
        <f t="shared" si="0"/>
        <v>1</v>
      </c>
      <c r="H19" s="75"/>
    </row>
    <row r="20" spans="2:17" x14ac:dyDescent="0.35">
      <c r="B20" s="87">
        <v>9</v>
      </c>
      <c r="C20" s="82" t="s">
        <v>14</v>
      </c>
      <c r="D20" s="13" t="s">
        <v>6</v>
      </c>
      <c r="E20" s="34">
        <v>8</v>
      </c>
      <c r="F20" s="16">
        <f t="shared" si="1"/>
        <v>5.5555555555555558E-3</v>
      </c>
      <c r="G20" s="1">
        <f t="shared" si="0"/>
        <v>1</v>
      </c>
      <c r="H20" s="75"/>
    </row>
    <row r="21" spans="2:17" x14ac:dyDescent="0.35">
      <c r="B21" s="87">
        <v>10</v>
      </c>
      <c r="C21" s="82" t="s">
        <v>15</v>
      </c>
      <c r="D21" s="13" t="s">
        <v>6</v>
      </c>
      <c r="E21" s="34">
        <v>8</v>
      </c>
      <c r="F21" s="16">
        <f t="shared" si="1"/>
        <v>5.5555555555555558E-3</v>
      </c>
      <c r="G21" s="1">
        <f t="shared" si="0"/>
        <v>1</v>
      </c>
      <c r="H21" s="75"/>
    </row>
    <row r="22" spans="2:17" x14ac:dyDescent="0.35">
      <c r="B22" s="87">
        <v>11</v>
      </c>
      <c r="C22" s="82" t="s">
        <v>16</v>
      </c>
      <c r="D22" s="13" t="s">
        <v>6</v>
      </c>
      <c r="E22" s="34">
        <v>8</v>
      </c>
      <c r="F22" s="16">
        <f t="shared" si="1"/>
        <v>5.5555555555555558E-3</v>
      </c>
      <c r="G22" s="1">
        <f t="shared" si="0"/>
        <v>1</v>
      </c>
      <c r="H22" s="75"/>
    </row>
    <row r="23" spans="2:17" ht="15" thickBot="1" x14ac:dyDescent="0.4">
      <c r="B23" s="88">
        <v>12</v>
      </c>
      <c r="C23" s="89" t="s">
        <v>17</v>
      </c>
      <c r="D23" s="14" t="s">
        <v>6</v>
      </c>
      <c r="E23" s="34">
        <v>8</v>
      </c>
      <c r="F23" s="90">
        <f t="shared" si="1"/>
        <v>5.5555555555555558E-3</v>
      </c>
      <c r="G23" s="91">
        <f t="shared" si="0"/>
        <v>1</v>
      </c>
      <c r="H23" s="77"/>
    </row>
    <row r="24" spans="2:17" x14ac:dyDescent="0.35">
      <c r="B24" s="3">
        <v>0</v>
      </c>
      <c r="C24" s="39" t="s">
        <v>40</v>
      </c>
      <c r="D24" s="78" t="s">
        <v>18</v>
      </c>
      <c r="E24" s="79">
        <v>0</v>
      </c>
      <c r="F24" s="80">
        <v>0</v>
      </c>
      <c r="G24" s="81">
        <v>0</v>
      </c>
      <c r="H24" s="35"/>
    </row>
    <row r="25" spans="2:17" x14ac:dyDescent="0.35">
      <c r="B25" s="4">
        <v>0</v>
      </c>
      <c r="C25" s="38" t="s">
        <v>41</v>
      </c>
      <c r="D25" s="13" t="s">
        <v>18</v>
      </c>
      <c r="E25" s="6">
        <v>0</v>
      </c>
      <c r="F25" s="9">
        <v>0</v>
      </c>
      <c r="G25" s="7">
        <v>0</v>
      </c>
      <c r="H25" s="36"/>
    </row>
    <row r="26" spans="2:17" ht="15" thickBot="1" x14ac:dyDescent="0.4">
      <c r="B26" s="5">
        <v>0</v>
      </c>
      <c r="C26" s="40" t="s">
        <v>42</v>
      </c>
      <c r="D26" s="14" t="s">
        <v>18</v>
      </c>
      <c r="E26" s="11">
        <v>0</v>
      </c>
      <c r="F26" s="10">
        <v>0</v>
      </c>
      <c r="G26" s="8">
        <v>0</v>
      </c>
      <c r="H26" s="37"/>
    </row>
    <row r="27" spans="2:17" x14ac:dyDescent="0.35">
      <c r="B27" s="97" t="s">
        <v>37</v>
      </c>
      <c r="C27" s="98"/>
      <c r="D27" s="101">
        <f>C10+E10</f>
        <v>43252.333333333336</v>
      </c>
      <c r="E27" s="102"/>
      <c r="F27" s="51"/>
      <c r="G27" s="2"/>
      <c r="H27" s="18"/>
      <c r="I27" s="19"/>
      <c r="J27" s="18"/>
    </row>
    <row r="28" spans="2:17" ht="16" thickBot="1" x14ac:dyDescent="0.4">
      <c r="B28" s="99" t="s">
        <v>28</v>
      </c>
      <c r="C28" s="100"/>
      <c r="D28" s="95">
        <f ca="1">C10+F66</f>
        <v>43253.432533749998</v>
      </c>
      <c r="E28" s="96"/>
      <c r="F28" s="52">
        <f ca="1">+SUM(G31:G66)</f>
        <v>1.0992004166666667</v>
      </c>
      <c r="G28" s="103" t="s">
        <v>53</v>
      </c>
      <c r="H28" s="103"/>
      <c r="I28" s="103"/>
      <c r="J28" s="103"/>
      <c r="K28" s="103"/>
      <c r="L28" s="103"/>
    </row>
    <row r="29" spans="2:17" ht="15" thickBot="1" x14ac:dyDescent="0.4"/>
    <row r="30" spans="2:17" ht="15.5" x14ac:dyDescent="0.35">
      <c r="B30" s="66" t="s">
        <v>19</v>
      </c>
      <c r="C30" s="67" t="s">
        <v>38</v>
      </c>
      <c r="D30" s="67" t="s">
        <v>1</v>
      </c>
      <c r="E30" s="66" t="s">
        <v>20</v>
      </c>
      <c r="F30" s="67" t="s">
        <v>36</v>
      </c>
      <c r="G30" s="68" t="s">
        <v>21</v>
      </c>
      <c r="H30" s="67" t="s">
        <v>22</v>
      </c>
      <c r="I30" s="69" t="s">
        <v>23</v>
      </c>
      <c r="J30" s="70" t="s">
        <v>24</v>
      </c>
      <c r="K30" s="70" t="s">
        <v>25</v>
      </c>
      <c r="L30" s="71" t="s">
        <v>26</v>
      </c>
      <c r="M30" s="20" t="s">
        <v>27</v>
      </c>
    </row>
    <row r="31" spans="2:17" x14ac:dyDescent="0.35">
      <c r="B31" s="21">
        <v>1</v>
      </c>
      <c r="C31" s="22">
        <f ca="1">+OFFSET(Summary!B$11,Summary!B31,0)</f>
        <v>1</v>
      </c>
      <c r="D31" s="22" t="str">
        <f ca="1">+OFFSET(Summary!B$11,Summary!C31,1)</f>
        <v>Runner 1</v>
      </c>
      <c r="E31" s="72">
        <f>E10</f>
        <v>0.33333333333333331</v>
      </c>
      <c r="F31" s="23">
        <f ca="1">+E32</f>
        <v>0.35401388888888885</v>
      </c>
      <c r="G31" s="62">
        <f ca="1">+M31*OFFSET(Summary!B$11,Summary!C31,4)</f>
        <v>2.0680555555555556E-2</v>
      </c>
      <c r="H31" s="18"/>
      <c r="I31" s="60">
        <v>3.7</v>
      </c>
      <c r="J31" s="55">
        <v>35</v>
      </c>
      <c r="K31" s="55">
        <v>-25</v>
      </c>
      <c r="L31" s="58">
        <f>+J31+K31</f>
        <v>10</v>
      </c>
      <c r="M31" s="24">
        <f>+I31+J31/P32+K31/Q32</f>
        <v>3.7225000000000001</v>
      </c>
      <c r="P31" s="15" t="s">
        <v>33</v>
      </c>
      <c r="Q31" s="15" t="s">
        <v>34</v>
      </c>
    </row>
    <row r="32" spans="2:17" x14ac:dyDescent="0.35">
      <c r="B32" s="21">
        <v>2</v>
      </c>
      <c r="C32" s="22">
        <f ca="1">+OFFSET(Summary!B$11,Summary!B32,0)</f>
        <v>2</v>
      </c>
      <c r="D32" s="22" t="str">
        <f ca="1">+OFFSET(Summary!B$11,Summary!C32,1)</f>
        <v>Runner 2</v>
      </c>
      <c r="E32" s="63">
        <f ca="1">+E31+G31</f>
        <v>0.35401388888888885</v>
      </c>
      <c r="F32" s="23">
        <f t="shared" ref="F32:F65" ca="1" si="2">+E33</f>
        <v>0.38196944444444442</v>
      </c>
      <c r="G32" s="62">
        <f ca="1">+M32*OFFSET(Summary!B$11,Summary!C32,4)</f>
        <v>2.7955555555555556E-2</v>
      </c>
      <c r="H32" s="18"/>
      <c r="I32" s="60">
        <v>5</v>
      </c>
      <c r="J32" s="55">
        <v>65</v>
      </c>
      <c r="K32" s="55">
        <v>-66</v>
      </c>
      <c r="L32" s="58">
        <f t="shared" ref="L32:L66" si="3">+J32+K32</f>
        <v>-1</v>
      </c>
      <c r="M32" s="24">
        <f t="shared" ref="M32:M66" si="4">+I32+J32/1000+K32/2000</f>
        <v>5.032</v>
      </c>
      <c r="P32" s="25">
        <v>1000</v>
      </c>
      <c r="Q32" s="25">
        <v>2000</v>
      </c>
    </row>
    <row r="33" spans="2:17" x14ac:dyDescent="0.35">
      <c r="B33" s="21">
        <v>3</v>
      </c>
      <c r="C33" s="22">
        <f ca="1">+OFFSET(Summary!B$11,Summary!B33,0)</f>
        <v>3</v>
      </c>
      <c r="D33" s="22" t="str">
        <f ca="1">+OFFSET(Summary!B$11,Summary!C33,1)</f>
        <v>Runner 3</v>
      </c>
      <c r="E33" s="63">
        <f ca="1">+E32+G32</f>
        <v>0.38196944444444442</v>
      </c>
      <c r="F33" s="23">
        <f t="shared" ca="1" si="2"/>
        <v>0.4228722222222222</v>
      </c>
      <c r="G33" s="62">
        <f ca="1">+M33*OFFSET(Summary!B$11,Summary!C33,4)</f>
        <v>4.0902777777777781E-2</v>
      </c>
      <c r="H33" s="18"/>
      <c r="I33" s="60">
        <v>7.3</v>
      </c>
      <c r="J33" s="55">
        <v>129</v>
      </c>
      <c r="K33" s="55">
        <v>-133</v>
      </c>
      <c r="L33" s="58">
        <f t="shared" si="3"/>
        <v>-4</v>
      </c>
      <c r="M33" s="24">
        <f t="shared" si="4"/>
        <v>7.3625000000000007</v>
      </c>
      <c r="Q33" s="15" t="s">
        <v>31</v>
      </c>
    </row>
    <row r="34" spans="2:17" x14ac:dyDescent="0.35">
      <c r="B34" s="21">
        <v>4</v>
      </c>
      <c r="C34" s="22">
        <f ca="1">+OFFSET(Summary!B$11,Summary!B34,0)</f>
        <v>4</v>
      </c>
      <c r="D34" s="22" t="str">
        <f ca="1">+OFFSET(Summary!B$11,Summary!C34,1)</f>
        <v>Runner 4</v>
      </c>
      <c r="E34" s="63">
        <f ca="1">+E33+G33</f>
        <v>0.4228722222222222</v>
      </c>
      <c r="F34" s="23">
        <f t="shared" ca="1" si="2"/>
        <v>0.45779722222222219</v>
      </c>
      <c r="G34" s="62">
        <f ca="1">+M34*OFFSET(Summary!B$11,Summary!C34,4)</f>
        <v>3.4924999999999998E-2</v>
      </c>
      <c r="H34" s="18"/>
      <c r="I34" s="60">
        <v>6.2</v>
      </c>
      <c r="J34" s="55">
        <v>145</v>
      </c>
      <c r="K34" s="55">
        <v>-117</v>
      </c>
      <c r="L34" s="58">
        <f t="shared" si="3"/>
        <v>28</v>
      </c>
      <c r="M34" s="24">
        <f t="shared" si="4"/>
        <v>6.2864999999999993</v>
      </c>
      <c r="P34" s="15" t="s">
        <v>29</v>
      </c>
      <c r="Q34" s="26">
        <v>0</v>
      </c>
    </row>
    <row r="35" spans="2:17" x14ac:dyDescent="0.35">
      <c r="B35" s="21">
        <v>5</v>
      </c>
      <c r="C35" s="22">
        <f ca="1">+OFFSET(Summary!B$11,Summary!B35,0)</f>
        <v>5</v>
      </c>
      <c r="D35" s="22" t="str">
        <f ca="1">+OFFSET(Summary!B$11,Summary!C35,1)</f>
        <v>Runner 5</v>
      </c>
      <c r="E35" s="63">
        <f t="shared" ref="E35:E66" ca="1" si="5">+E34+G34</f>
        <v>0.45779722222222219</v>
      </c>
      <c r="F35" s="23">
        <f t="shared" ca="1" si="2"/>
        <v>0.48724166666666663</v>
      </c>
      <c r="G35" s="62">
        <f ca="1">+M35*OFFSET(Summary!B$11,Summary!C35,4)</f>
        <v>2.9444444444444443E-2</v>
      </c>
      <c r="H35" s="18"/>
      <c r="I35" s="60">
        <v>5.3</v>
      </c>
      <c r="J35" s="55">
        <v>47</v>
      </c>
      <c r="K35" s="55">
        <v>-94</v>
      </c>
      <c r="L35" s="58">
        <f t="shared" si="3"/>
        <v>-47</v>
      </c>
      <c r="M35" s="24">
        <f t="shared" si="4"/>
        <v>5.3</v>
      </c>
      <c r="P35" s="15" t="s">
        <v>30</v>
      </c>
      <c r="Q35" s="26">
        <v>-0.05</v>
      </c>
    </row>
    <row r="36" spans="2:17" x14ac:dyDescent="0.35">
      <c r="B36" s="21">
        <v>6</v>
      </c>
      <c r="C36" s="22">
        <f ca="1">+OFFSET(Summary!B$11,Summary!B36,0)</f>
        <v>6</v>
      </c>
      <c r="D36" s="22" t="str">
        <f ca="1">+OFFSET(Summary!B$11,Summary!C36,1)</f>
        <v>Runner 6</v>
      </c>
      <c r="E36" s="63">
        <f t="shared" ca="1" si="5"/>
        <v>0.48724166666666663</v>
      </c>
      <c r="F36" s="23">
        <f t="shared" ca="1" si="2"/>
        <v>0.54323111111111111</v>
      </c>
      <c r="G36" s="62">
        <f ca="1">+M36*OFFSET(Summary!B$11,Summary!C36,4)</f>
        <v>5.5989444444444453E-2</v>
      </c>
      <c r="H36" s="18"/>
      <c r="I36" s="60">
        <v>9.9981000000000009</v>
      </c>
      <c r="J36" s="55">
        <v>134</v>
      </c>
      <c r="K36" s="55">
        <v>-108</v>
      </c>
      <c r="L36" s="58">
        <f t="shared" si="3"/>
        <v>26</v>
      </c>
      <c r="M36" s="24">
        <f t="shared" si="4"/>
        <v>10.078100000000001</v>
      </c>
      <c r="P36" s="15" t="s">
        <v>32</v>
      </c>
      <c r="Q36" s="26">
        <v>0.15</v>
      </c>
    </row>
    <row r="37" spans="2:17" x14ac:dyDescent="0.35">
      <c r="B37" s="21">
        <v>7</v>
      </c>
      <c r="C37" s="22">
        <f ca="1">+OFFSET(Summary!B$11,Summary!B37,0)</f>
        <v>7</v>
      </c>
      <c r="D37" s="22" t="str">
        <f ca="1">+OFFSET(Summary!B$11,Summary!C37,1)</f>
        <v>Runner 7</v>
      </c>
      <c r="E37" s="63">
        <f t="shared" ca="1" si="5"/>
        <v>0.54323111111111111</v>
      </c>
      <c r="F37" s="23">
        <f t="shared" ca="1" si="2"/>
        <v>0.58267222222222226</v>
      </c>
      <c r="G37" s="62">
        <f ca="1">+M37*OFFSET(Summary!B$11,Summary!C37,4)</f>
        <v>3.9441111111111114E-2</v>
      </c>
      <c r="H37" s="18"/>
      <c r="I37" s="60">
        <v>7.0794000000000006</v>
      </c>
      <c r="J37" s="55">
        <v>69</v>
      </c>
      <c r="K37" s="55">
        <v>-98</v>
      </c>
      <c r="L37" s="58">
        <f t="shared" si="3"/>
        <v>-29</v>
      </c>
      <c r="M37" s="24">
        <f t="shared" si="4"/>
        <v>7.0994000000000002</v>
      </c>
    </row>
    <row r="38" spans="2:17" x14ac:dyDescent="0.35">
      <c r="B38" s="21">
        <v>8</v>
      </c>
      <c r="C38" s="22">
        <f ca="1">+OFFSET(Summary!B$11,Summary!B38,0)</f>
        <v>8</v>
      </c>
      <c r="D38" s="22" t="str">
        <f ca="1">+OFFSET(Summary!B$11,Summary!C38,1)</f>
        <v>Runner 8</v>
      </c>
      <c r="E38" s="63">
        <f t="shared" ca="1" si="5"/>
        <v>0.58267222222222226</v>
      </c>
      <c r="F38" s="23">
        <f t="shared" ca="1" si="2"/>
        <v>0.60213944444444445</v>
      </c>
      <c r="G38" s="62">
        <f ca="1">+M38*OFFSET(Summary!B$11,Summary!C38,4)</f>
        <v>1.9467222222222223E-2</v>
      </c>
      <c r="H38" s="18"/>
      <c r="I38" s="60">
        <v>3.4775999999999998</v>
      </c>
      <c r="J38" s="55">
        <v>45</v>
      </c>
      <c r="K38" s="55">
        <v>-37</v>
      </c>
      <c r="L38" s="58">
        <f t="shared" si="3"/>
        <v>8</v>
      </c>
      <c r="M38" s="24">
        <f t="shared" si="4"/>
        <v>3.5040999999999998</v>
      </c>
    </row>
    <row r="39" spans="2:17" x14ac:dyDescent="0.35">
      <c r="B39" s="21">
        <v>9</v>
      </c>
      <c r="C39" s="22">
        <f ca="1">+OFFSET(Summary!B$11,Summary!B39,0)</f>
        <v>9</v>
      </c>
      <c r="D39" s="22" t="str">
        <f ca="1">+OFFSET(Summary!B$11,Summary!C39,1)</f>
        <v>Runner 9</v>
      </c>
      <c r="E39" s="63">
        <f t="shared" ca="1" si="5"/>
        <v>0.60213944444444445</v>
      </c>
      <c r="F39" s="23">
        <f t="shared" ca="1" si="2"/>
        <v>0.6191416666666667</v>
      </c>
      <c r="G39" s="62">
        <f ca="1">+M39*OFFSET(Summary!B$11,Summary!C39,4)</f>
        <v>1.7002222222222224E-2</v>
      </c>
      <c r="H39" s="18"/>
      <c r="I39" s="60">
        <v>3.0429000000000004</v>
      </c>
      <c r="J39" s="55">
        <v>41</v>
      </c>
      <c r="K39" s="55">
        <v>-47</v>
      </c>
      <c r="L39" s="58">
        <f t="shared" si="3"/>
        <v>-6</v>
      </c>
      <c r="M39" s="24">
        <f t="shared" si="4"/>
        <v>3.0604000000000005</v>
      </c>
      <c r="P39" s="15" t="s">
        <v>35</v>
      </c>
      <c r="Q39" s="27">
        <v>41383.770833333336</v>
      </c>
    </row>
    <row r="40" spans="2:17" x14ac:dyDescent="0.35">
      <c r="B40" s="21">
        <v>10</v>
      </c>
      <c r="C40" s="22">
        <f ca="1">+OFFSET(Summary!B$11,Summary!B40,0)</f>
        <v>10</v>
      </c>
      <c r="D40" s="22" t="str">
        <f ca="1">+OFFSET(Summary!B$11,Summary!C40,1)</f>
        <v>Runner 10</v>
      </c>
      <c r="E40" s="63">
        <f t="shared" ca="1" si="5"/>
        <v>0.6191416666666667</v>
      </c>
      <c r="F40" s="23">
        <f t="shared" ca="1" si="2"/>
        <v>0.65551944444444443</v>
      </c>
      <c r="G40" s="62">
        <f ca="1">+M40*OFFSET(Summary!B$11,Summary!C40,4)</f>
        <v>3.637777777777778E-2</v>
      </c>
      <c r="H40" s="18"/>
      <c r="I40" s="60">
        <v>6.5205000000000002</v>
      </c>
      <c r="J40" s="55">
        <v>51</v>
      </c>
      <c r="K40" s="55">
        <v>-47</v>
      </c>
      <c r="L40" s="58">
        <f t="shared" si="3"/>
        <v>4</v>
      </c>
      <c r="M40" s="24">
        <f t="shared" si="4"/>
        <v>6.548</v>
      </c>
      <c r="P40" s="15" t="s">
        <v>35</v>
      </c>
      <c r="Q40" s="27">
        <v>41384.270833333336</v>
      </c>
    </row>
    <row r="41" spans="2:17" x14ac:dyDescent="0.35">
      <c r="B41" s="21">
        <v>11</v>
      </c>
      <c r="C41" s="22">
        <f ca="1">+OFFSET(Summary!B$11,Summary!B41,0)</f>
        <v>11</v>
      </c>
      <c r="D41" s="22" t="str">
        <f ca="1">+OFFSET(Summary!B$11,Summary!C41,1)</f>
        <v>Runner 11</v>
      </c>
      <c r="E41" s="63">
        <f t="shared" ca="1" si="5"/>
        <v>0.65551944444444443</v>
      </c>
      <c r="F41" s="23">
        <f t="shared" ca="1" si="2"/>
        <v>0.6790544444444444</v>
      </c>
      <c r="G41" s="62">
        <f ca="1">+M41*OFFSET(Summary!B$11,Summary!C41,4)</f>
        <v>2.3535E-2</v>
      </c>
      <c r="H41" s="18"/>
      <c r="I41" s="60">
        <v>4.2227999999999994</v>
      </c>
      <c r="J41" s="55">
        <v>33</v>
      </c>
      <c r="K41" s="55">
        <v>-39</v>
      </c>
      <c r="L41" s="58">
        <f t="shared" si="3"/>
        <v>-6</v>
      </c>
      <c r="M41" s="24">
        <f t="shared" si="4"/>
        <v>4.2363</v>
      </c>
    </row>
    <row r="42" spans="2:17" x14ac:dyDescent="0.35">
      <c r="B42" s="21">
        <v>12</v>
      </c>
      <c r="C42" s="22">
        <f ca="1">+OFFSET(Summary!B$11,Summary!B42,0)</f>
        <v>12</v>
      </c>
      <c r="D42" s="22" t="str">
        <f ca="1">+OFFSET(Summary!B$11,Summary!C42,1)</f>
        <v>Runner 12</v>
      </c>
      <c r="E42" s="63">
        <f t="shared" ca="1" si="5"/>
        <v>0.6790544444444444</v>
      </c>
      <c r="F42" s="23">
        <f t="shared" ca="1" si="2"/>
        <v>0.71109166666666668</v>
      </c>
      <c r="G42" s="62">
        <f ca="1">+M42*OFFSET(Summary!B$11,Summary!C42,4)</f>
        <v>3.2037222222222217E-2</v>
      </c>
      <c r="H42" s="18"/>
      <c r="I42" s="60">
        <v>5.7131999999999996</v>
      </c>
      <c r="J42" s="55">
        <v>87</v>
      </c>
      <c r="K42" s="55">
        <v>-67</v>
      </c>
      <c r="L42" s="58">
        <f t="shared" si="3"/>
        <v>20</v>
      </c>
      <c r="M42" s="24">
        <f t="shared" si="4"/>
        <v>5.7666999999999993</v>
      </c>
    </row>
    <row r="43" spans="2:17" x14ac:dyDescent="0.35">
      <c r="B43" s="21">
        <v>13</v>
      </c>
      <c r="C43" s="22">
        <f ca="1">+OFFSET(Summary!B$11,Summary!B43-12,0)</f>
        <v>1</v>
      </c>
      <c r="D43" s="22" t="str">
        <f ca="1">+OFFSET(Summary!B$11,Summary!C43,1)</f>
        <v>Runner 1</v>
      </c>
      <c r="E43" s="63">
        <f t="shared" ca="1" si="5"/>
        <v>0.71109166666666668</v>
      </c>
      <c r="F43" s="23">
        <f t="shared" ca="1" si="2"/>
        <v>0.73419513888888888</v>
      </c>
      <c r="G43" s="62">
        <f ca="1">+M43*OFFSET(Summary!B$11,Summary!C43,4)*(1+$Q$35)</f>
        <v>2.310347222222222E-2</v>
      </c>
      <c r="H43" s="18"/>
      <c r="I43" s="60">
        <v>4.3469999999999995</v>
      </c>
      <c r="J43" s="55">
        <v>78</v>
      </c>
      <c r="K43" s="55">
        <v>-95</v>
      </c>
      <c r="L43" s="58">
        <f t="shared" si="3"/>
        <v>-17</v>
      </c>
      <c r="M43" s="24">
        <f t="shared" si="4"/>
        <v>4.3774999999999995</v>
      </c>
    </row>
    <row r="44" spans="2:17" x14ac:dyDescent="0.35">
      <c r="B44" s="21">
        <v>14</v>
      </c>
      <c r="C44" s="22">
        <f ca="1">+OFFSET(Summary!B$11,Summary!B44-12,0)</f>
        <v>2</v>
      </c>
      <c r="D44" s="22" t="str">
        <f ca="1">+OFFSET(Summary!B$11,Summary!C44,1)</f>
        <v>Runner 2</v>
      </c>
      <c r="E44" s="63">
        <f t="shared" ca="1" si="5"/>
        <v>0.73419513888888888</v>
      </c>
      <c r="F44" s="23">
        <f t="shared" ca="1" si="2"/>
        <v>0.76586444444444446</v>
      </c>
      <c r="G44" s="62">
        <f ca="1">+M44*OFFSET(Summary!B$11,Summary!C44,4)*(1+$Q$35)</f>
        <v>3.1669305555555548E-2</v>
      </c>
      <c r="H44" s="18"/>
      <c r="I44" s="60">
        <v>5.8994999999999997</v>
      </c>
      <c r="J44" s="55">
        <v>125</v>
      </c>
      <c r="K44" s="55">
        <v>-48</v>
      </c>
      <c r="L44" s="58">
        <f t="shared" si="3"/>
        <v>77</v>
      </c>
      <c r="M44" s="24">
        <f t="shared" si="4"/>
        <v>6.0004999999999997</v>
      </c>
    </row>
    <row r="45" spans="2:17" x14ac:dyDescent="0.35">
      <c r="B45" s="21">
        <v>15</v>
      </c>
      <c r="C45" s="22">
        <f ca="1">+OFFSET(Summary!B$11,Summary!B45-12,0)</f>
        <v>3</v>
      </c>
      <c r="D45" s="22" t="str">
        <f ca="1">+OFFSET(Summary!B$11,Summary!C45,1)</f>
        <v>Runner 3</v>
      </c>
      <c r="E45" s="63">
        <f t="shared" ca="1" si="5"/>
        <v>0.76586444444444446</v>
      </c>
      <c r="F45" s="23">
        <f t="shared" ca="1" si="2"/>
        <v>0.7898324166666667</v>
      </c>
      <c r="G45" s="62">
        <f ca="1">+M45*OFFSET(Summary!B$11,Summary!C45,4)*(1+$Q$35)</f>
        <v>2.396797222222222E-2</v>
      </c>
      <c r="H45" s="18"/>
      <c r="I45" s="60">
        <v>4.5332999999999997</v>
      </c>
      <c r="J45" s="55">
        <v>41</v>
      </c>
      <c r="K45" s="55">
        <v>-66</v>
      </c>
      <c r="L45" s="58">
        <f t="shared" si="3"/>
        <v>-25</v>
      </c>
      <c r="M45" s="24">
        <f t="shared" si="4"/>
        <v>4.5412999999999997</v>
      </c>
    </row>
    <row r="46" spans="2:17" x14ac:dyDescent="0.35">
      <c r="B46" s="21">
        <v>16</v>
      </c>
      <c r="C46" s="22">
        <f ca="1">+OFFSET(Summary!B$11,Summary!B46-12,0)</f>
        <v>4</v>
      </c>
      <c r="D46" s="22" t="str">
        <f ca="1">+OFFSET(Summary!B$11,Summary!C46,1)</f>
        <v>Runner 4</v>
      </c>
      <c r="E46" s="63">
        <f t="shared" ca="1" si="5"/>
        <v>0.7898324166666667</v>
      </c>
      <c r="F46" s="23">
        <f t="shared" ca="1" si="2"/>
        <v>0.80452575000000004</v>
      </c>
      <c r="G46" s="62">
        <f ca="1">+M46*OFFSET(Summary!B$11,Summary!C46,4)*(1+$Q$35)</f>
        <v>1.4693333333333334E-2</v>
      </c>
      <c r="H46" s="18"/>
      <c r="I46" s="60">
        <v>2.7945000000000002</v>
      </c>
      <c r="J46" s="55">
        <v>17</v>
      </c>
      <c r="K46" s="55">
        <v>-55</v>
      </c>
      <c r="L46" s="58">
        <f t="shared" si="3"/>
        <v>-38</v>
      </c>
      <c r="M46" s="24">
        <f t="shared" si="4"/>
        <v>2.7840000000000003</v>
      </c>
    </row>
    <row r="47" spans="2:17" x14ac:dyDescent="0.35">
      <c r="B47" s="21">
        <v>17</v>
      </c>
      <c r="C47" s="22">
        <f ca="1">+OFFSET(Summary!B$11,Summary!B47-12,0)</f>
        <v>5</v>
      </c>
      <c r="D47" s="22" t="str">
        <f ca="1">+OFFSET(Summary!B$11,Summary!C47,1)</f>
        <v>Runner 5</v>
      </c>
      <c r="E47" s="63">
        <f t="shared" ca="1" si="5"/>
        <v>0.80452575000000004</v>
      </c>
      <c r="F47" s="23">
        <f t="shared" ca="1" si="2"/>
        <v>0.8242013055555556</v>
      </c>
      <c r="G47" s="62">
        <f ca="1">+M47*OFFSET(Summary!B$11,Summary!C47,4)*(1+$Q$35)</f>
        <v>1.9675555555555557E-2</v>
      </c>
      <c r="H47" s="18"/>
      <c r="I47" s="60">
        <v>3.726</v>
      </c>
      <c r="J47" s="55">
        <v>24</v>
      </c>
      <c r="K47" s="55">
        <v>-44</v>
      </c>
      <c r="L47" s="58">
        <f t="shared" si="3"/>
        <v>-20</v>
      </c>
      <c r="M47" s="24">
        <f t="shared" si="4"/>
        <v>3.7280000000000002</v>
      </c>
    </row>
    <row r="48" spans="2:17" x14ac:dyDescent="0.35">
      <c r="B48" s="21">
        <v>18</v>
      </c>
      <c r="C48" s="22">
        <f ca="1">+OFFSET(Summary!B$11,Summary!B48-12,0)</f>
        <v>6</v>
      </c>
      <c r="D48" s="22" t="str">
        <f ca="1">+OFFSET(Summary!B$11,Summary!C48,1)</f>
        <v>Runner 6</v>
      </c>
      <c r="E48" s="63">
        <f t="shared" ca="1" si="5"/>
        <v>0.8242013055555556</v>
      </c>
      <c r="F48" s="23">
        <f t="shared" ca="1" si="2"/>
        <v>0.84496672222222224</v>
      </c>
      <c r="G48" s="62">
        <f ca="1">+M48*OFFSET(Summary!B$11,Summary!C48,4)*(1+$Q$35)</f>
        <v>2.0765416666666665E-2</v>
      </c>
      <c r="H48" s="18"/>
      <c r="I48" s="60">
        <v>3.9</v>
      </c>
      <c r="J48" s="55">
        <v>68</v>
      </c>
      <c r="K48" s="55">
        <v>-67</v>
      </c>
      <c r="L48" s="58">
        <f t="shared" si="3"/>
        <v>1</v>
      </c>
      <c r="M48" s="24">
        <f t="shared" si="4"/>
        <v>3.9344999999999999</v>
      </c>
    </row>
    <row r="49" spans="2:13" x14ac:dyDescent="0.35">
      <c r="B49" s="21">
        <v>19</v>
      </c>
      <c r="C49" s="22">
        <f ca="1">+OFFSET(Summary!B$11,Summary!B49-12,0)</f>
        <v>7</v>
      </c>
      <c r="D49" s="22" t="str">
        <f ca="1">+OFFSET(Summary!B$11,Summary!C49,1)</f>
        <v>Runner 7</v>
      </c>
      <c r="E49" s="63">
        <f t="shared" ca="1" si="5"/>
        <v>0.84496672222222224</v>
      </c>
      <c r="F49" s="23">
        <f t="shared" ca="1" si="2"/>
        <v>0.88357894444444451</v>
      </c>
      <c r="G49" s="62">
        <f ca="1">+M49*OFFSET(Summary!B$11,Summary!C49,4)*(1+$Q$35)</f>
        <v>3.8612222222222221E-2</v>
      </c>
      <c r="H49" s="18"/>
      <c r="I49" s="60">
        <v>7.3</v>
      </c>
      <c r="J49" s="55">
        <v>28</v>
      </c>
      <c r="K49" s="55">
        <v>-24</v>
      </c>
      <c r="L49" s="58">
        <f t="shared" si="3"/>
        <v>4</v>
      </c>
      <c r="M49" s="24">
        <f t="shared" si="4"/>
        <v>7.3159999999999998</v>
      </c>
    </row>
    <row r="50" spans="2:13" x14ac:dyDescent="0.35">
      <c r="B50" s="21">
        <v>20</v>
      </c>
      <c r="C50" s="22">
        <f ca="1">+OFFSET(Summary!B$11,Summary!B50-12,0)</f>
        <v>8</v>
      </c>
      <c r="D50" s="22" t="str">
        <f ca="1">+OFFSET(Summary!B$11,Summary!C50,1)</f>
        <v>Runner 8</v>
      </c>
      <c r="E50" s="63">
        <f t="shared" ca="1" si="5"/>
        <v>0.88357894444444451</v>
      </c>
      <c r="F50" s="23">
        <f t="shared" ca="1" si="2"/>
        <v>0.91251858333333336</v>
      </c>
      <c r="G50" s="62">
        <f ca="1">+M50*OFFSET(Summary!B$11,Summary!C50,4)*(1+$Q$35)</f>
        <v>2.8939638888888893E-2</v>
      </c>
      <c r="H50" s="18"/>
      <c r="I50" s="60">
        <v>5.4648000000000003</v>
      </c>
      <c r="J50" s="55">
        <v>40</v>
      </c>
      <c r="K50" s="55">
        <v>-43</v>
      </c>
      <c r="L50" s="58">
        <f t="shared" si="3"/>
        <v>-3</v>
      </c>
      <c r="M50" s="24">
        <f t="shared" si="4"/>
        <v>5.4833000000000007</v>
      </c>
    </row>
    <row r="51" spans="2:13" x14ac:dyDescent="0.35">
      <c r="B51" s="21">
        <v>21</v>
      </c>
      <c r="C51" s="22">
        <f ca="1">+OFFSET(Summary!B$11,Summary!B51-12,0)</f>
        <v>9</v>
      </c>
      <c r="D51" s="22" t="str">
        <f ca="1">+OFFSET(Summary!B$11,Summary!C51,1)</f>
        <v>Runner 9</v>
      </c>
      <c r="E51" s="63">
        <f t="shared" ca="1" si="5"/>
        <v>0.91251858333333336</v>
      </c>
      <c r="F51" s="23">
        <f t="shared" ca="1" si="2"/>
        <v>0.93893650000000006</v>
      </c>
      <c r="G51" s="62">
        <f ca="1">+M51*OFFSET(Summary!B$11,Summary!C51,4)*(1+$Q$35)</f>
        <v>2.6417916666666662E-2</v>
      </c>
      <c r="H51" s="18"/>
      <c r="I51" s="60">
        <v>4.968</v>
      </c>
      <c r="J51" s="55">
        <v>68</v>
      </c>
      <c r="K51" s="55">
        <v>-61</v>
      </c>
      <c r="L51" s="58">
        <f t="shared" si="3"/>
        <v>7</v>
      </c>
      <c r="M51" s="24">
        <f t="shared" si="4"/>
        <v>5.0054999999999996</v>
      </c>
    </row>
    <row r="52" spans="2:13" x14ac:dyDescent="0.35">
      <c r="B52" s="21">
        <v>22</v>
      </c>
      <c r="C52" s="22">
        <f ca="1">+OFFSET(Summary!B$11,Summary!B52-12,0)</f>
        <v>10</v>
      </c>
      <c r="D52" s="22" t="str">
        <f ca="1">+OFFSET(Summary!B$11,Summary!C52,1)</f>
        <v>Runner 10</v>
      </c>
      <c r="E52" s="63">
        <f t="shared" ca="1" si="5"/>
        <v>0.93893650000000006</v>
      </c>
      <c r="F52" s="23">
        <f t="shared" ca="1" si="2"/>
        <v>0.969586138888889</v>
      </c>
      <c r="G52" s="62">
        <f ca="1">+M52*OFFSET(Summary!B$11,Summary!C52,4)*(1+$Q$35)</f>
        <v>3.0649638888888889E-2</v>
      </c>
      <c r="H52" s="18"/>
      <c r="I52" s="60">
        <v>5.7753000000000005</v>
      </c>
      <c r="J52" s="55">
        <v>59</v>
      </c>
      <c r="K52" s="55">
        <v>-54</v>
      </c>
      <c r="L52" s="58">
        <f t="shared" si="3"/>
        <v>5</v>
      </c>
      <c r="M52" s="24">
        <f t="shared" si="4"/>
        <v>5.8073000000000006</v>
      </c>
    </row>
    <row r="53" spans="2:13" x14ac:dyDescent="0.35">
      <c r="B53" s="21">
        <v>23</v>
      </c>
      <c r="C53" s="22">
        <f ca="1">+OFFSET(Summary!B$11,Summary!B53-12,0)</f>
        <v>11</v>
      </c>
      <c r="D53" s="22" t="str">
        <f ca="1">+OFFSET(Summary!B$11,Summary!C53,1)</f>
        <v>Runner 11</v>
      </c>
      <c r="E53" s="63">
        <f t="shared" ca="1" si="5"/>
        <v>0.969586138888889</v>
      </c>
      <c r="F53" s="23">
        <f t="shared" ca="1" si="2"/>
        <v>0.99753461111111119</v>
      </c>
      <c r="G53" s="62">
        <f ca="1">+M53*OFFSET(Summary!B$11,Summary!C53,4)*(1+$Q$35)</f>
        <v>2.7948472222222218E-2</v>
      </c>
      <c r="H53" s="18"/>
      <c r="I53" s="60">
        <v>5.2785000000000002</v>
      </c>
      <c r="J53" s="55">
        <v>42</v>
      </c>
      <c r="K53" s="55">
        <v>-50</v>
      </c>
      <c r="L53" s="58">
        <f t="shared" si="3"/>
        <v>-8</v>
      </c>
      <c r="M53" s="24">
        <f t="shared" si="4"/>
        <v>5.2954999999999997</v>
      </c>
    </row>
    <row r="54" spans="2:13" x14ac:dyDescent="0.35">
      <c r="B54" s="21">
        <v>24</v>
      </c>
      <c r="C54" s="22">
        <f ca="1">+OFFSET(Summary!B$11,Summary!B54-12,0)</f>
        <v>12</v>
      </c>
      <c r="D54" s="22" t="str">
        <f ca="1">+OFFSET(Summary!B$11,Summary!C54,1)</f>
        <v>Runner 12</v>
      </c>
      <c r="E54" s="63">
        <f t="shared" ca="1" si="5"/>
        <v>0.99753461111111119</v>
      </c>
      <c r="F54" s="23">
        <f t="shared" ca="1" si="2"/>
        <v>1.0209711111111113</v>
      </c>
      <c r="G54" s="62">
        <f ca="1">+M54*OFFSET(Summary!B$11,Summary!C54,4)*(1+$Q$35)</f>
        <v>2.3436499999999999E-2</v>
      </c>
      <c r="H54" s="18"/>
      <c r="I54" s="60">
        <v>4.4090999999999996</v>
      </c>
      <c r="J54" s="55">
        <v>53</v>
      </c>
      <c r="K54" s="55">
        <v>-43</v>
      </c>
      <c r="L54" s="58">
        <f t="shared" si="3"/>
        <v>10</v>
      </c>
      <c r="M54" s="24">
        <f t="shared" si="4"/>
        <v>4.4405999999999999</v>
      </c>
    </row>
    <row r="55" spans="2:13" x14ac:dyDescent="0.35">
      <c r="B55" s="21">
        <v>25</v>
      </c>
      <c r="C55" s="22">
        <f ca="1">+OFFSET(Summary!B$11,Summary!B55-24,0)</f>
        <v>1</v>
      </c>
      <c r="D55" s="22" t="str">
        <f ca="1">+OFFSET(Summary!B$11,Summary!C55,1)</f>
        <v>Runner 1</v>
      </c>
      <c r="E55" s="63">
        <f t="shared" ca="1" si="5"/>
        <v>1.0209711111111113</v>
      </c>
      <c r="F55" s="23">
        <f t="shared" ca="1" si="2"/>
        <v>1.0416244722222223</v>
      </c>
      <c r="G55" s="62">
        <f ca="1">+M55*OFFSET(Summary!B$11,Summary!C55,4)*(1+$Q$36)</f>
        <v>2.0653361111111108E-2</v>
      </c>
      <c r="H55" s="18"/>
      <c r="I55" s="60">
        <v>3.2292000000000001</v>
      </c>
      <c r="J55" s="55">
        <v>22</v>
      </c>
      <c r="K55" s="55">
        <v>-37</v>
      </c>
      <c r="L55" s="58">
        <f t="shared" si="3"/>
        <v>-15</v>
      </c>
      <c r="M55" s="24">
        <f t="shared" si="4"/>
        <v>3.2326999999999999</v>
      </c>
    </row>
    <row r="56" spans="2:13" x14ac:dyDescent="0.35">
      <c r="B56" s="21">
        <v>26</v>
      </c>
      <c r="C56" s="22">
        <f ca="1">+OFFSET(Summary!B$11,Summary!B56-24,0)</f>
        <v>2</v>
      </c>
      <c r="D56" s="22" t="str">
        <f ca="1">+OFFSET(Summary!B$11,Summary!C56,1)</f>
        <v>Runner 2</v>
      </c>
      <c r="E56" s="63">
        <f t="shared" ca="1" si="5"/>
        <v>1.0416244722222223</v>
      </c>
      <c r="F56" s="23">
        <f t="shared" ca="1" si="2"/>
        <v>1.06385525</v>
      </c>
      <c r="G56" s="62">
        <f ca="1">+M56*OFFSET(Summary!B$11,Summary!C56,4)*(1+$Q$36)</f>
        <v>2.2230777777777776E-2</v>
      </c>
      <c r="H56" s="18"/>
      <c r="I56" s="60">
        <v>3.4775999999999998</v>
      </c>
      <c r="J56" s="55">
        <v>4</v>
      </c>
      <c r="K56" s="55">
        <v>-4</v>
      </c>
      <c r="L56" s="58">
        <f t="shared" si="3"/>
        <v>0</v>
      </c>
      <c r="M56" s="24">
        <f t="shared" si="4"/>
        <v>3.4796</v>
      </c>
    </row>
    <row r="57" spans="2:13" x14ac:dyDescent="0.35">
      <c r="B57" s="21">
        <v>27</v>
      </c>
      <c r="C57" s="22">
        <f ca="1">+OFFSET(Summary!B$11,Summary!B57-24,0)</f>
        <v>3</v>
      </c>
      <c r="D57" s="22" t="str">
        <f ca="1">+OFFSET(Summary!B$11,Summary!C57,1)</f>
        <v>Runner 3</v>
      </c>
      <c r="E57" s="63">
        <f t="shared" ca="1" si="5"/>
        <v>1.06385525</v>
      </c>
      <c r="F57" s="23">
        <f t="shared" ca="1" si="2"/>
        <v>1.1132055833333334</v>
      </c>
      <c r="G57" s="62">
        <f ca="1">+M57*OFFSET(Summary!B$11,Summary!C57,4)*(1+$Q$36)</f>
        <v>4.9350333333333336E-2</v>
      </c>
      <c r="H57" s="18"/>
      <c r="I57" s="60">
        <v>7.7004000000000001</v>
      </c>
      <c r="J57" s="55">
        <v>42</v>
      </c>
      <c r="K57" s="55">
        <v>-36</v>
      </c>
      <c r="L57" s="58">
        <f t="shared" si="3"/>
        <v>6</v>
      </c>
      <c r="M57" s="24">
        <f t="shared" si="4"/>
        <v>7.7244000000000002</v>
      </c>
    </row>
    <row r="58" spans="2:13" x14ac:dyDescent="0.35">
      <c r="B58" s="21">
        <v>28</v>
      </c>
      <c r="C58" s="22">
        <f ca="1">+OFFSET(Summary!B$11,Summary!B58-24,0)</f>
        <v>4</v>
      </c>
      <c r="D58" s="22" t="str">
        <f ca="1">+OFFSET(Summary!B$11,Summary!C58,1)</f>
        <v>Runner 4</v>
      </c>
      <c r="E58" s="63">
        <f t="shared" ca="1" si="5"/>
        <v>1.1132055833333334</v>
      </c>
      <c r="F58" s="23">
        <f t="shared" ca="1" si="2"/>
        <v>1.1339451944444445</v>
      </c>
      <c r="G58" s="62">
        <f ca="1">+M58*OFFSET(Summary!B$11,Summary!C58,4)*(1+$Q$36)</f>
        <v>2.0739611111111111E-2</v>
      </c>
      <c r="H58" s="18"/>
      <c r="I58" s="60">
        <v>3.2292000000000001</v>
      </c>
      <c r="J58" s="55">
        <v>25</v>
      </c>
      <c r="K58" s="55">
        <v>-16</v>
      </c>
      <c r="L58" s="58">
        <f t="shared" si="3"/>
        <v>9</v>
      </c>
      <c r="M58" s="24">
        <f t="shared" si="4"/>
        <v>3.2462</v>
      </c>
    </row>
    <row r="59" spans="2:13" x14ac:dyDescent="0.35">
      <c r="B59" s="21">
        <v>29</v>
      </c>
      <c r="C59" s="22">
        <f ca="1">+OFFSET(Summary!B$11,Summary!B59-24,0)</f>
        <v>5</v>
      </c>
      <c r="D59" s="22" t="str">
        <f ca="1">+OFFSET(Summary!B$11,Summary!C59,1)</f>
        <v>Runner 5</v>
      </c>
      <c r="E59" s="63">
        <f t="shared" ca="1" si="5"/>
        <v>1.1339451944444445</v>
      </c>
      <c r="F59" s="23">
        <f t="shared" ca="1" si="2"/>
        <v>1.195214</v>
      </c>
      <c r="G59" s="62">
        <f ca="1">+M59*OFFSET(Summary!B$11,Summary!C59,4)*(1+$Q$36)</f>
        <v>6.1268805555555556E-2</v>
      </c>
      <c r="H59" s="18"/>
      <c r="I59" s="60">
        <v>9.5633999999999997</v>
      </c>
      <c r="J59" s="55">
        <v>60</v>
      </c>
      <c r="K59" s="55">
        <v>-67</v>
      </c>
      <c r="L59" s="58">
        <f t="shared" si="3"/>
        <v>-7</v>
      </c>
      <c r="M59" s="24">
        <f t="shared" si="4"/>
        <v>9.5899000000000001</v>
      </c>
    </row>
    <row r="60" spans="2:13" x14ac:dyDescent="0.35">
      <c r="B60" s="21">
        <v>30</v>
      </c>
      <c r="C60" s="22">
        <f ca="1">+OFFSET(Summary!B$11,Summary!B60-24,0)</f>
        <v>6</v>
      </c>
      <c r="D60" s="22" t="str">
        <f ca="1">+OFFSET(Summary!B$11,Summary!C60,1)</f>
        <v>Runner 6</v>
      </c>
      <c r="E60" s="63">
        <f t="shared" ca="1" si="5"/>
        <v>1.195214</v>
      </c>
      <c r="F60" s="23">
        <f t="shared" ca="1" si="2"/>
        <v>1.2187883611111112</v>
      </c>
      <c r="G60" s="62">
        <f ca="1">+M60*OFFSET(Summary!B$11,Summary!C60,4)*(1+$Q$36)</f>
        <v>2.3574361111111115E-2</v>
      </c>
      <c r="H60" s="18"/>
      <c r="I60" s="60">
        <v>3.6639000000000004</v>
      </c>
      <c r="J60" s="56">
        <v>52</v>
      </c>
      <c r="K60" s="56">
        <v>-52</v>
      </c>
      <c r="L60" s="58">
        <f t="shared" si="3"/>
        <v>0</v>
      </c>
      <c r="M60" s="24">
        <f t="shared" si="4"/>
        <v>3.6899000000000006</v>
      </c>
    </row>
    <row r="61" spans="2:13" x14ac:dyDescent="0.35">
      <c r="B61" s="21">
        <v>31</v>
      </c>
      <c r="C61" s="22">
        <f ca="1">+OFFSET(Summary!B$11,Summary!B61-24,0)</f>
        <v>7</v>
      </c>
      <c r="D61" s="22" t="str">
        <f ca="1">+OFFSET(Summary!B$11,Summary!C61,1)</f>
        <v>Runner 7</v>
      </c>
      <c r="E61" s="63">
        <f t="shared" ca="1" si="5"/>
        <v>1.2187883611111112</v>
      </c>
      <c r="F61" s="23">
        <f t="shared" ca="1" si="2"/>
        <v>1.2507104444444446</v>
      </c>
      <c r="G61" s="62">
        <f ca="1">+M61*OFFSET(Summary!B$11,Summary!C61,4)*(1+$Q$36)</f>
        <v>3.1922083333333337E-2</v>
      </c>
      <c r="H61" s="18"/>
      <c r="I61" s="60">
        <v>4.968</v>
      </c>
      <c r="J61" s="55">
        <v>50</v>
      </c>
      <c r="K61" s="55">
        <v>-43</v>
      </c>
      <c r="L61" s="58">
        <f t="shared" si="3"/>
        <v>7</v>
      </c>
      <c r="M61" s="24">
        <f t="shared" si="4"/>
        <v>4.9965000000000002</v>
      </c>
    </row>
    <row r="62" spans="2:13" x14ac:dyDescent="0.35">
      <c r="B62" s="21">
        <v>32</v>
      </c>
      <c r="C62" s="22">
        <f ca="1">+OFFSET(Summary!B$11,Summary!B62-24,0)</f>
        <v>8</v>
      </c>
      <c r="D62" s="22" t="str">
        <f ca="1">+OFFSET(Summary!B$11,Summary!C62,1)</f>
        <v>Runner 8</v>
      </c>
      <c r="E62" s="63">
        <f t="shared" ca="1" si="5"/>
        <v>1.2507104444444446</v>
      </c>
      <c r="F62" s="23">
        <f t="shared" ca="1" si="2"/>
        <v>1.2730083055555557</v>
      </c>
      <c r="G62" s="62">
        <f ca="1">+M62*OFFSET(Summary!B$11,Summary!C62,4)*(1+$Q$36)</f>
        <v>2.2297861111111112E-2</v>
      </c>
      <c r="H62" s="18"/>
      <c r="I62" s="60">
        <v>3.4775999999999998</v>
      </c>
      <c r="J62" s="55">
        <v>27</v>
      </c>
      <c r="K62" s="55">
        <v>-29</v>
      </c>
      <c r="L62" s="58">
        <f t="shared" si="3"/>
        <v>-2</v>
      </c>
      <c r="M62" s="24">
        <f t="shared" si="4"/>
        <v>3.4901</v>
      </c>
    </row>
    <row r="63" spans="2:13" x14ac:dyDescent="0.35">
      <c r="B63" s="21">
        <v>33</v>
      </c>
      <c r="C63" s="22">
        <f ca="1">+OFFSET(Summary!B$11,Summary!B63-24,0)</f>
        <v>9</v>
      </c>
      <c r="D63" s="22" t="str">
        <f ca="1">+OFFSET(Summary!B$11,Summary!C63,1)</f>
        <v>Runner 9</v>
      </c>
      <c r="E63" s="63">
        <f t="shared" ca="1" si="5"/>
        <v>1.2730083055555557</v>
      </c>
      <c r="F63" s="23">
        <f t="shared" ca="1" si="2"/>
        <v>1.3048409444444447</v>
      </c>
      <c r="G63" s="62">
        <f ca="1">+M63*OFFSET(Summary!B$11,Summary!C63,4)*(1+$Q$36)</f>
        <v>3.1832638888888889E-2</v>
      </c>
      <c r="H63" s="18"/>
      <c r="I63" s="60">
        <v>4.968</v>
      </c>
      <c r="J63" s="55">
        <v>26</v>
      </c>
      <c r="K63" s="55">
        <v>-23</v>
      </c>
      <c r="L63" s="58">
        <f t="shared" si="3"/>
        <v>3</v>
      </c>
      <c r="M63" s="24">
        <f t="shared" si="4"/>
        <v>4.9824999999999999</v>
      </c>
    </row>
    <row r="64" spans="2:13" x14ac:dyDescent="0.35">
      <c r="B64" s="21">
        <v>34</v>
      </c>
      <c r="C64" s="22">
        <f ca="1">+OFFSET(Summary!B$11,Summary!B64-24,0)</f>
        <v>10</v>
      </c>
      <c r="D64" s="22" t="str">
        <f ca="1">+OFFSET(Summary!B$11,Summary!C64,1)</f>
        <v>Runner 10</v>
      </c>
      <c r="E64" s="63">
        <f t="shared" ca="1" si="5"/>
        <v>1.3048409444444447</v>
      </c>
      <c r="F64" s="23">
        <f t="shared" ca="1" si="2"/>
        <v>1.3410889444444447</v>
      </c>
      <c r="G64" s="62">
        <f ca="1">+M64*OFFSET(Summary!B$11,Summary!C64,4)*(1+$Q$36)</f>
        <v>3.6247999999999996E-2</v>
      </c>
      <c r="H64" s="18"/>
      <c r="I64" s="60">
        <v>5.6510999999999996</v>
      </c>
      <c r="J64" s="55">
        <v>45</v>
      </c>
      <c r="K64" s="55">
        <v>-45</v>
      </c>
      <c r="L64" s="58">
        <f t="shared" si="3"/>
        <v>0</v>
      </c>
      <c r="M64" s="24">
        <f t="shared" si="4"/>
        <v>5.6735999999999995</v>
      </c>
    </row>
    <row r="65" spans="2:13" x14ac:dyDescent="0.35">
      <c r="B65" s="21">
        <v>35</v>
      </c>
      <c r="C65" s="22">
        <f ca="1">+OFFSET(Summary!B$11,Summary!B65-24,0)</f>
        <v>11</v>
      </c>
      <c r="D65" s="22" t="str">
        <f ca="1">+OFFSET(Summary!B$11,Summary!C65,1)</f>
        <v>Runner 11</v>
      </c>
      <c r="E65" s="63">
        <f t="shared" ca="1" si="5"/>
        <v>1.3410889444444447</v>
      </c>
      <c r="F65" s="23">
        <f t="shared" ca="1" si="2"/>
        <v>1.3727228888888892</v>
      </c>
      <c r="G65" s="62">
        <f ca="1">+M65*OFFSET(Summary!B$11,Summary!C65,4)*(1+$Q$36)</f>
        <v>3.1633944444444444E-2</v>
      </c>
      <c r="H65" s="18"/>
      <c r="I65" s="60">
        <v>4.9058999999999999</v>
      </c>
      <c r="J65" s="56">
        <v>85</v>
      </c>
      <c r="K65" s="56">
        <v>-79</v>
      </c>
      <c r="L65" s="58">
        <f t="shared" si="3"/>
        <v>6</v>
      </c>
      <c r="M65" s="24">
        <f t="shared" si="4"/>
        <v>4.9513999999999996</v>
      </c>
    </row>
    <row r="66" spans="2:13" ht="15" thickBot="1" x14ac:dyDescent="0.4">
      <c r="B66" s="28">
        <v>36</v>
      </c>
      <c r="C66" s="29">
        <f ca="1">+OFFSET(Summary!B$11,Summary!B66-24,0)</f>
        <v>12</v>
      </c>
      <c r="D66" s="29" t="str">
        <f ca="1">+OFFSET(Summary!B$11,Summary!C66,1)</f>
        <v>Runner 12</v>
      </c>
      <c r="E66" s="64">
        <f t="shared" ca="1" si="5"/>
        <v>1.3727228888888892</v>
      </c>
      <c r="F66" s="30">
        <f ca="1">+E66+G66</f>
        <v>1.4325337500000002</v>
      </c>
      <c r="G66" s="65">
        <f ca="1">+M66*OFFSET(Summary!B$11,Summary!C66,4)*(1+$Q$36)</f>
        <v>5.9810861111111113E-2</v>
      </c>
      <c r="H66" s="31"/>
      <c r="I66" s="61">
        <v>9.1287000000000003</v>
      </c>
      <c r="J66" s="57">
        <v>449</v>
      </c>
      <c r="K66" s="57">
        <v>-432</v>
      </c>
      <c r="L66" s="59">
        <f t="shared" si="3"/>
        <v>17</v>
      </c>
      <c r="M66" s="32">
        <f t="shared" si="4"/>
        <v>9.3617000000000008</v>
      </c>
    </row>
    <row r="67" spans="2:13" x14ac:dyDescent="0.35">
      <c r="I67" s="93">
        <f>SUM(I31:I66)</f>
        <v>189.9135</v>
      </c>
      <c r="J67" s="94">
        <f>SUM(J31:J66)</f>
        <v>2411</v>
      </c>
      <c r="K67" s="94">
        <f>SUM(K31:K66)</f>
        <v>-2391</v>
      </c>
    </row>
    <row r="69" spans="2:13" x14ac:dyDescent="0.35">
      <c r="G69" s="33"/>
    </row>
    <row r="70" spans="2:13" x14ac:dyDescent="0.35">
      <c r="G70" s="33"/>
    </row>
  </sheetData>
  <sheetProtection selectLockedCells="1"/>
  <protectedRanges>
    <protectedRange sqref="C12:C28 I28 D12:E26" name="Range1"/>
    <protectedRange sqref="C16:D16 E12:E23" name="Range1_1"/>
    <protectedRange sqref="C15:D15 C18:D18" name="Range1_2"/>
    <protectedRange sqref="C22:D22" name="Range1_3"/>
    <protectedRange sqref="D23 C23:C28 D24:E26 I28" name="Range1_4"/>
    <protectedRange sqref="C21:D21 C19:D19" name="Range1_5"/>
  </protectedRanges>
  <mergeCells count="5">
    <mergeCell ref="D28:E28"/>
    <mergeCell ref="B27:C27"/>
    <mergeCell ref="B28:C28"/>
    <mergeCell ref="D27:E27"/>
    <mergeCell ref="G28:L28"/>
  </mergeCells>
  <conditionalFormatting sqref="E31:E66">
    <cfRule type="cellIs" dxfId="0" priority="2" operator="between">
      <formula>$Q$39</formula>
      <formula>$Q$40</formula>
    </cfRule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5:H67"/>
  <sheetViews>
    <sheetView topLeftCell="A25" workbookViewId="0">
      <selection activeCell="G41" sqref="G6:G41"/>
    </sheetView>
  </sheetViews>
  <sheetFormatPr defaultRowHeight="14.5" x14ac:dyDescent="0.35"/>
  <cols>
    <col min="3" max="3" width="16" customWidth="1"/>
    <col min="4" max="4" width="21.453125" customWidth="1"/>
    <col min="8" max="8" width="15.26953125" customWidth="1"/>
  </cols>
  <sheetData>
    <row r="5" spans="4:7" x14ac:dyDescent="0.35">
      <c r="D5" s="12">
        <v>374.11291273474779</v>
      </c>
    </row>
    <row r="6" spans="4:7" x14ac:dyDescent="0.35">
      <c r="D6" s="12">
        <v>131.8101157412521</v>
      </c>
      <c r="G6" s="12">
        <v>-158.61178464770396</v>
      </c>
    </row>
    <row r="7" spans="4:7" x14ac:dyDescent="0.35">
      <c r="D7" s="12">
        <v>209.50016580128678</v>
      </c>
      <c r="G7" s="12">
        <v>-337.96166451740186</v>
      </c>
    </row>
    <row r="8" spans="4:7" x14ac:dyDescent="0.35">
      <c r="D8" s="12">
        <v>391.42708359336842</v>
      </c>
      <c r="G8" s="12">
        <v>-204.15530980181703</v>
      </c>
    </row>
    <row r="9" spans="4:7" x14ac:dyDescent="0.35">
      <c r="D9" s="12">
        <v>391.36080265355253</v>
      </c>
      <c r="G9" s="12">
        <v>-325.72709056949617</v>
      </c>
    </row>
    <row r="10" spans="4:7" x14ac:dyDescent="0.35">
      <c r="D10" s="12">
        <v>116.16782606923576</v>
      </c>
      <c r="G10" s="12">
        <v>-467.06089834666392</v>
      </c>
    </row>
    <row r="11" spans="4:7" x14ac:dyDescent="0.35">
      <c r="D11" s="12">
        <v>166.10851009368849</v>
      </c>
      <c r="G11" s="12">
        <v>-109.29561803519721</v>
      </c>
    </row>
    <row r="12" spans="4:7" x14ac:dyDescent="0.35">
      <c r="D12" s="12">
        <v>336.43045129013001</v>
      </c>
      <c r="G12" s="12">
        <v>-51.927653711318996</v>
      </c>
    </row>
    <row r="13" spans="4:7" x14ac:dyDescent="0.35">
      <c r="D13" s="12">
        <v>640.02157754135305</v>
      </c>
      <c r="G13" s="12">
        <v>-384.70529780197091</v>
      </c>
    </row>
    <row r="14" spans="4:7" x14ac:dyDescent="0.35">
      <c r="D14" s="12">
        <v>634.56814661789099</v>
      </c>
      <c r="G14" s="12">
        <v>-502.68776436614996</v>
      </c>
    </row>
    <row r="15" spans="4:7" x14ac:dyDescent="0.35">
      <c r="D15" s="12">
        <v>48.4064571738243</v>
      </c>
      <c r="G15" s="12">
        <v>-431.71050655365099</v>
      </c>
    </row>
    <row r="16" spans="4:7" x14ac:dyDescent="0.35">
      <c r="D16" s="12">
        <v>225.74270236349156</v>
      </c>
      <c r="G16" s="12">
        <v>-859.10517591476594</v>
      </c>
    </row>
    <row r="17" spans="4:7" x14ac:dyDescent="0.35">
      <c r="D17" s="12">
        <v>266.16205714225754</v>
      </c>
      <c r="G17" s="12">
        <v>-188.10159307241463</v>
      </c>
    </row>
    <row r="18" spans="4:7" x14ac:dyDescent="0.35">
      <c r="D18" s="12">
        <v>331.36136236190669</v>
      </c>
      <c r="G18" s="12">
        <v>-178.20264645528852</v>
      </c>
    </row>
    <row r="19" spans="4:7" x14ac:dyDescent="0.35">
      <c r="D19" s="12">
        <v>255.30387010383484</v>
      </c>
      <c r="G19" s="12">
        <v>-246.46365376472448</v>
      </c>
    </row>
    <row r="20" spans="4:7" x14ac:dyDescent="0.35">
      <c r="D20" s="12">
        <v>96.527990242004208</v>
      </c>
      <c r="G20" s="12">
        <v>-359.15181184768642</v>
      </c>
    </row>
    <row r="21" spans="4:7" x14ac:dyDescent="0.35">
      <c r="D21" s="12">
        <v>400.49778873062093</v>
      </c>
      <c r="G21" s="12">
        <v>-245.46055094528072</v>
      </c>
    </row>
    <row r="22" spans="4:7" x14ac:dyDescent="0.35">
      <c r="D22" s="12">
        <v>625.77327582549879</v>
      </c>
      <c r="G22" s="12">
        <v>-361.79239204788109</v>
      </c>
    </row>
    <row r="23" spans="4:7" x14ac:dyDescent="0.35">
      <c r="D23" s="12">
        <v>98.394592174528015</v>
      </c>
      <c r="G23" s="12">
        <v>-86.056110214233001</v>
      </c>
    </row>
    <row r="24" spans="4:7" x14ac:dyDescent="0.35">
      <c r="D24" s="12">
        <v>255.67901908111696</v>
      </c>
      <c r="G24" s="12">
        <v>-32.470121171950936</v>
      </c>
    </row>
    <row r="25" spans="4:7" x14ac:dyDescent="0.35">
      <c r="D25" s="12">
        <v>62.08952439689682</v>
      </c>
      <c r="G25" s="12">
        <v>-829.97091872405906</v>
      </c>
    </row>
    <row r="26" spans="4:7" x14ac:dyDescent="0.35">
      <c r="D26" s="12">
        <v>70.848098726272497</v>
      </c>
      <c r="G26" s="12">
        <v>-135.86528331374902</v>
      </c>
    </row>
    <row r="27" spans="4:7" x14ac:dyDescent="0.35">
      <c r="D27" s="12">
        <v>426.58702925300616</v>
      </c>
      <c r="G27" s="12">
        <v>-185.72629777527106</v>
      </c>
    </row>
    <row r="28" spans="4:7" x14ac:dyDescent="0.35">
      <c r="D28" s="12">
        <v>107.9899102737903</v>
      </c>
      <c r="G28" s="12">
        <v>-544.61438452911477</v>
      </c>
    </row>
    <row r="29" spans="4:7" x14ac:dyDescent="0.35">
      <c r="D29" s="12">
        <v>132.78357592773418</v>
      </c>
      <c r="G29" s="12">
        <v>-133.569782348633</v>
      </c>
    </row>
    <row r="30" spans="4:7" x14ac:dyDescent="0.35">
      <c r="D30" s="12">
        <v>140.15628871917616</v>
      </c>
      <c r="G30" s="12">
        <v>-42.912119197845392</v>
      </c>
    </row>
    <row r="31" spans="4:7" x14ac:dyDescent="0.35">
      <c r="D31" s="12">
        <v>42.152443614006003</v>
      </c>
      <c r="G31" s="12">
        <v>-449.9426955337525</v>
      </c>
    </row>
    <row r="32" spans="4:7" x14ac:dyDescent="0.35">
      <c r="D32" s="12">
        <v>22.787764310836803</v>
      </c>
      <c r="G32" s="12">
        <v>-151.2396131742</v>
      </c>
    </row>
    <row r="33" spans="4:8" x14ac:dyDescent="0.35">
      <c r="D33" s="12">
        <v>337.2308790407177</v>
      </c>
      <c r="G33" s="12">
        <v>-126.8839316201209</v>
      </c>
      <c r="H33" s="12"/>
    </row>
    <row r="34" spans="4:8" x14ac:dyDescent="0.35">
      <c r="D34" s="12">
        <v>357.11008573913693</v>
      </c>
      <c r="G34" s="12">
        <v>-56.339928806901</v>
      </c>
      <c r="H34" s="12"/>
    </row>
    <row r="35" spans="4:8" x14ac:dyDescent="0.35">
      <c r="D35" s="12">
        <v>239.33060401534806</v>
      </c>
      <c r="G35" s="12">
        <v>-229.71996239423598</v>
      </c>
      <c r="H35" s="12"/>
    </row>
    <row r="36" spans="4:8" x14ac:dyDescent="0.35">
      <c r="G36" s="12">
        <v>-16.822407760143307</v>
      </c>
      <c r="H36" s="12"/>
    </row>
    <row r="37" spans="4:8" x14ac:dyDescent="0.35">
      <c r="G37" s="12">
        <v>-31.236510780334502</v>
      </c>
      <c r="H37" s="12"/>
    </row>
    <row r="38" spans="4:8" x14ac:dyDescent="0.35">
      <c r="G38" s="12">
        <v>-166.0974052534099</v>
      </c>
      <c r="H38" s="12"/>
    </row>
    <row r="39" spans="4:8" x14ac:dyDescent="0.35">
      <c r="G39" s="12">
        <v>-358.34966001510702</v>
      </c>
      <c r="H39" s="12"/>
    </row>
    <row r="40" spans="4:8" x14ac:dyDescent="0.35">
      <c r="G40" s="12">
        <v>-156.38571396636803</v>
      </c>
      <c r="H40" s="12"/>
    </row>
    <row r="41" spans="4:8" x14ac:dyDescent="0.35">
      <c r="G41" s="12">
        <v>-142.19462298584415</v>
      </c>
      <c r="H41" s="12"/>
    </row>
    <row r="42" spans="4:8" x14ac:dyDescent="0.35">
      <c r="H42" s="12"/>
    </row>
    <row r="43" spans="4:8" x14ac:dyDescent="0.35">
      <c r="H43" s="12"/>
    </row>
    <row r="44" spans="4:8" x14ac:dyDescent="0.35">
      <c r="H44" s="12"/>
    </row>
    <row r="45" spans="4:8" x14ac:dyDescent="0.35">
      <c r="H45" s="12"/>
    </row>
    <row r="46" spans="4:8" x14ac:dyDescent="0.35">
      <c r="H46" s="12"/>
    </row>
    <row r="47" spans="4:8" x14ac:dyDescent="0.35">
      <c r="H47" s="12"/>
    </row>
    <row r="48" spans="4:8" x14ac:dyDescent="0.35">
      <c r="H48" s="12"/>
    </row>
    <row r="49" spans="8:8" x14ac:dyDescent="0.35">
      <c r="H49" s="12"/>
    </row>
    <row r="50" spans="8:8" x14ac:dyDescent="0.35">
      <c r="H50" s="12"/>
    </row>
    <row r="51" spans="8:8" x14ac:dyDescent="0.35">
      <c r="H51" s="12"/>
    </row>
    <row r="52" spans="8:8" x14ac:dyDescent="0.35">
      <c r="H52" s="12"/>
    </row>
    <row r="53" spans="8:8" x14ac:dyDescent="0.35">
      <c r="H53" s="12"/>
    </row>
    <row r="54" spans="8:8" x14ac:dyDescent="0.35">
      <c r="H54" s="12"/>
    </row>
    <row r="55" spans="8:8" x14ac:dyDescent="0.35">
      <c r="H55" s="12"/>
    </row>
    <row r="56" spans="8:8" x14ac:dyDescent="0.35">
      <c r="H56" s="12"/>
    </row>
    <row r="57" spans="8:8" x14ac:dyDescent="0.35">
      <c r="H57" s="12"/>
    </row>
    <row r="58" spans="8:8" x14ac:dyDescent="0.35">
      <c r="H58" s="12"/>
    </row>
    <row r="59" spans="8:8" x14ac:dyDescent="0.35">
      <c r="H59" s="12"/>
    </row>
    <row r="60" spans="8:8" x14ac:dyDescent="0.35">
      <c r="H60" s="12"/>
    </row>
    <row r="61" spans="8:8" x14ac:dyDescent="0.35">
      <c r="H61" s="12"/>
    </row>
    <row r="62" spans="8:8" x14ac:dyDescent="0.35">
      <c r="H62" s="12"/>
    </row>
    <row r="63" spans="8:8" x14ac:dyDescent="0.35">
      <c r="H63" s="12"/>
    </row>
    <row r="64" spans="8:8" x14ac:dyDescent="0.35">
      <c r="H64" s="12"/>
    </row>
    <row r="65" spans="8:8" x14ac:dyDescent="0.35">
      <c r="H65" s="12"/>
    </row>
    <row r="66" spans="8:8" x14ac:dyDescent="0.35">
      <c r="H66" s="12"/>
    </row>
    <row r="67" spans="8:8" x14ac:dyDescent="0.35">
      <c r="H6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Ragnar Accounting</dc:creator>
  <cp:lastModifiedBy>Mike Henderson</cp:lastModifiedBy>
  <dcterms:created xsi:type="dcterms:W3CDTF">2011-08-18T21:19:56Z</dcterms:created>
  <dcterms:modified xsi:type="dcterms:W3CDTF">2018-05-02T20:43:05Z</dcterms:modified>
</cp:coreProperties>
</file>