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C:\Users\Will Strauss\Dropbox (Ragnar)\Road Team Folder\Race Director\Wasatch Back\WB 2019\Race Documents\Pace calc\"/>
    </mc:Choice>
  </mc:AlternateContent>
  <xr:revisionPtr revIDLastSave="0" documentId="13_ncr:1_{CF8B3C0C-A5B2-4A62-880F-D1BE45E13E3E}" xr6:coauthVersionLast="43" xr6:coauthVersionMax="43" xr10:uidLastSave="{00000000-0000-0000-0000-000000000000}"/>
  <workbookProtection workbookAlgorithmName="SHA-512" workbookHashValue="UvfbFtBFaxMhm10pCfSFTrRoK3YraCIm0iF0O/jKrZiJbM/jMSoP4TANGJDu++h9iizmp8gpUWlNiAnsQ8o6kA==" workbookSaltValue="U44jNbenbXMLyxHnTtcllQ==" workbookSpinCount="100000" lockStructure="1"/>
  <bookViews>
    <workbookView xWindow="28680" yWindow="-105" windowWidth="29040" windowHeight="15990" xr2:uid="{00000000-000D-0000-FFFF-FFFF00000000}"/>
  </bookViews>
  <sheets>
    <sheet name="Summary" sheetId="2" r:id="rId1"/>
    <sheet name="Sheet1" sheetId="3" r:id="rId2"/>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9" i="2" l="1"/>
  <c r="F28" i="2"/>
  <c r="F32" i="2"/>
  <c r="M45" i="2" l="1"/>
  <c r="E45" i="2"/>
  <c r="D41" i="2"/>
  <c r="F37" i="2"/>
  <c r="F36" i="2"/>
  <c r="F35" i="2"/>
  <c r="F34" i="2"/>
  <c r="F33" i="2"/>
  <c r="F31" i="2"/>
  <c r="F30" i="2"/>
  <c r="F27" i="2"/>
  <c r="F26" i="2"/>
  <c r="C45" i="2"/>
  <c r="D45" i="2" s="1"/>
  <c r="C46" i="2"/>
  <c r="D46" i="2" s="1"/>
  <c r="C47" i="2"/>
  <c r="C48" i="2"/>
  <c r="D48" i="2" s="1"/>
  <c r="C49" i="2"/>
  <c r="C50" i="2"/>
  <c r="D50" i="2" s="1"/>
  <c r="C51" i="2"/>
  <c r="D51" i="2" s="1"/>
  <c r="C52" i="2"/>
  <c r="D52" i="2" s="1"/>
  <c r="C53" i="2"/>
  <c r="D53" i="2" s="1"/>
  <c r="C54" i="2"/>
  <c r="C55" i="2"/>
  <c r="D55" i="2" s="1"/>
  <c r="C56" i="2"/>
  <c r="C57" i="2"/>
  <c r="D57" i="2" s="1"/>
  <c r="C58" i="2"/>
  <c r="D58" i="2" s="1"/>
  <c r="C59" i="2"/>
  <c r="C60" i="2"/>
  <c r="D60" i="2" s="1"/>
  <c r="C61" i="2"/>
  <c r="C62" i="2"/>
  <c r="D62" i="2" s="1"/>
  <c r="C63" i="2"/>
  <c r="C64" i="2"/>
  <c r="D64" i="2" s="1"/>
  <c r="C65" i="2"/>
  <c r="D65" i="2" s="1"/>
  <c r="C66" i="2"/>
  <c r="C67" i="2"/>
  <c r="D67" i="2" s="1"/>
  <c r="C68" i="2"/>
  <c r="D68" i="2" s="1"/>
  <c r="C69" i="2"/>
  <c r="D69" i="2" s="1"/>
  <c r="C70" i="2"/>
  <c r="D70" i="2" s="1"/>
  <c r="C71" i="2"/>
  <c r="C72" i="2"/>
  <c r="D72" i="2" s="1"/>
  <c r="C73" i="2"/>
  <c r="D73" i="2" s="1"/>
  <c r="C74" i="2"/>
  <c r="D74" i="2" s="1"/>
  <c r="C75" i="2"/>
  <c r="C76" i="2"/>
  <c r="D76" i="2" s="1"/>
  <c r="C77" i="2"/>
  <c r="C78" i="2"/>
  <c r="D78" i="2" s="1"/>
  <c r="C79" i="2"/>
  <c r="D79" i="2" s="1"/>
  <c r="C80" i="2"/>
  <c r="D80" i="2" s="1"/>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G29" i="2" l="1"/>
  <c r="G78" i="2"/>
  <c r="G26" i="2"/>
  <c r="G46" i="2"/>
  <c r="G32" i="2"/>
  <c r="G33" i="2"/>
  <c r="G37" i="2"/>
  <c r="G70" i="2"/>
  <c r="G52" i="2"/>
  <c r="G72" i="2"/>
  <c r="G50" i="2"/>
  <c r="G58" i="2"/>
  <c r="G35" i="2"/>
  <c r="G27" i="2"/>
  <c r="G30" i="2"/>
  <c r="G34" i="2"/>
  <c r="G31" i="2"/>
  <c r="G36" i="2"/>
  <c r="G28" i="2"/>
  <c r="G51" i="2"/>
  <c r="G55" i="2"/>
  <c r="G64" i="2"/>
  <c r="G75" i="2"/>
  <c r="G77" i="2"/>
  <c r="G59" i="2"/>
  <c r="G66" i="2"/>
  <c r="G56" i="2"/>
  <c r="G49" i="2"/>
  <c r="G61" i="2"/>
  <c r="G73" i="2"/>
  <c r="D49" i="2"/>
  <c r="G71" i="2"/>
  <c r="G68" i="2"/>
  <c r="G54" i="2"/>
  <c r="G47" i="2"/>
  <c r="G63" i="2"/>
  <c r="D59" i="2"/>
  <c r="D56" i="2"/>
  <c r="D77" i="2"/>
  <c r="G53" i="2"/>
  <c r="G74" i="2"/>
  <c r="G80" i="2"/>
  <c r="G65" i="2"/>
  <c r="D54" i="2"/>
  <c r="G79" i="2"/>
  <c r="G60" i="2"/>
  <c r="G45" i="2"/>
  <c r="E46" i="2" s="1"/>
  <c r="F45" i="2" s="1"/>
  <c r="D71" i="2"/>
  <c r="G57" i="2"/>
  <c r="D66" i="2"/>
  <c r="G48" i="2"/>
  <c r="D61" i="2"/>
  <c r="G69" i="2"/>
  <c r="D75" i="2"/>
  <c r="D47" i="2"/>
  <c r="G76" i="2"/>
  <c r="G62" i="2"/>
  <c r="G67" i="2"/>
  <c r="D63" i="2"/>
  <c r="E47" i="2" l="1"/>
  <c r="F46" i="2" s="1"/>
  <c r="F42" i="2"/>
  <c r="E48" i="2" l="1"/>
  <c r="E49" i="2" s="1"/>
  <c r="F47" i="2" l="1"/>
  <c r="E50" i="2"/>
  <c r="F48" i="2"/>
  <c r="E51" i="2" l="1"/>
  <c r="F49" i="2"/>
  <c r="E52" i="2" l="1"/>
  <c r="F50" i="2"/>
  <c r="F51" i="2" l="1"/>
  <c r="E53" i="2"/>
  <c r="E54" i="2" l="1"/>
  <c r="F52" i="2"/>
  <c r="F53" i="2" l="1"/>
  <c r="E55" i="2"/>
  <c r="E56" i="2" l="1"/>
  <c r="F54" i="2"/>
  <c r="F55" i="2" l="1"/>
  <c r="E57" i="2"/>
  <c r="E58" i="2" l="1"/>
  <c r="F56" i="2"/>
  <c r="F57" i="2" l="1"/>
  <c r="E59" i="2"/>
  <c r="E60" i="2" l="1"/>
  <c r="F58" i="2"/>
  <c r="F59" i="2" l="1"/>
  <c r="E61" i="2"/>
  <c r="E62" i="2" l="1"/>
  <c r="F60" i="2"/>
  <c r="F61" i="2" l="1"/>
  <c r="E63" i="2"/>
  <c r="E64" i="2" l="1"/>
  <c r="F62" i="2"/>
  <c r="F63" i="2" l="1"/>
  <c r="E65" i="2"/>
  <c r="E66" i="2" l="1"/>
  <c r="F64" i="2"/>
  <c r="F65" i="2" l="1"/>
  <c r="E67" i="2"/>
  <c r="E68" i="2" l="1"/>
  <c r="F66" i="2"/>
  <c r="F67" i="2" l="1"/>
  <c r="E69" i="2"/>
  <c r="E70" i="2" l="1"/>
  <c r="F68" i="2"/>
  <c r="F69" i="2" l="1"/>
  <c r="E71" i="2"/>
  <c r="E72" i="2" l="1"/>
  <c r="F70" i="2"/>
  <c r="F71" i="2" l="1"/>
  <c r="E73" i="2"/>
  <c r="E74" i="2" l="1"/>
  <c r="F72" i="2"/>
  <c r="F73" i="2" l="1"/>
  <c r="E75" i="2"/>
  <c r="E76" i="2" l="1"/>
  <c r="F74" i="2"/>
  <c r="F75" i="2" l="1"/>
  <c r="E77" i="2"/>
  <c r="E78" i="2" l="1"/>
  <c r="F76" i="2"/>
  <c r="F77" i="2" l="1"/>
  <c r="E79" i="2"/>
  <c r="E80" i="2" l="1"/>
  <c r="F78" i="2"/>
  <c r="F79" i="2" l="1"/>
  <c r="F80" i="2"/>
  <c r="D42" i="2" s="1"/>
</calcChain>
</file>

<file path=xl/sharedStrings.xml><?xml version="1.0" encoding="utf-8"?>
<sst xmlns="http://schemas.openxmlformats.org/spreadsheetml/2006/main" count="103" uniqueCount="81">
  <si>
    <t>Pace Calculator and Hold Times</t>
  </si>
  <si>
    <t xml:space="preserve">Accurate projections are critical to a successful Ragnar Relay. Based on your projections we will assign your start time to ensure the best experience on race day, this includes both the amount of vehicles at each excange and the total time allowed on the course. Please note that in order to complete a Ragnar Relay your team's average pace must be an 11 minute per mile pace or quicker. Please contact the Race Director if this is a concern, otherwise race officials will help you on race day. Pro tip: If a team runs just one minute per mile faster than they projected they will be 3 hours ahead of their projection by the end of the race. 
We understand that it is impossible to perfectly project your teams pace. So we give teams a buffer zone before forcing them to stop at an exchange. If your team gets ahead of this buffer we will hold your team at one of the major exchanges. To avoid stopping your team again later in the race, we will not let the team run again until the times represented in the chart below.
Please use this Pace Calculator and the Hold times chart at the bottom to estimate your teams Race Day performance. </t>
  </si>
  <si>
    <t>PARTICIPANT INSTRUCTIONS:</t>
  </si>
  <si>
    <t>1. Enter all info highlighted in YELLOW</t>
  </si>
  <si>
    <t>2. Enter team start time in cell E8 - start time must be in AM/PM format</t>
  </si>
  <si>
    <t>3. Enter individual paces in cells E10-21 - Pace must be entered in decimal format</t>
  </si>
  <si>
    <t>4. Your estimated finish time will be calculated in cell D26</t>
  </si>
  <si>
    <t>Start Date</t>
  </si>
  <si>
    <t>End Date</t>
  </si>
  <si>
    <t>Start Time</t>
  </si>
  <si>
    <t>ID</t>
  </si>
  <si>
    <t>Name</t>
  </si>
  <si>
    <t>Role</t>
  </si>
  <si>
    <t>Pace (Decimals)</t>
  </si>
  <si>
    <t>Pace (Auto-fill)</t>
  </si>
  <si>
    <t>Rank</t>
  </si>
  <si>
    <t>Cell Phone</t>
  </si>
  <si>
    <t>Runner 1</t>
  </si>
  <si>
    <t>Runner</t>
  </si>
  <si>
    <t>Runner 2</t>
  </si>
  <si>
    <t>Runner 3</t>
  </si>
  <si>
    <t>Runner 4</t>
  </si>
  <si>
    <t>Runner 5</t>
  </si>
  <si>
    <t>Runner 6</t>
  </si>
  <si>
    <t>Runner 7</t>
  </si>
  <si>
    <t>Runner 8</t>
  </si>
  <si>
    <t>Runner 9</t>
  </si>
  <si>
    <t>Runner 10</t>
  </si>
  <si>
    <t>Runner 11</t>
  </si>
  <si>
    <t>Runner 12</t>
  </si>
  <si>
    <t>Volunteer 1</t>
  </si>
  <si>
    <t>Volunteer</t>
  </si>
  <si>
    <t>volunteer 2</t>
  </si>
  <si>
    <t>Volunteer 3</t>
  </si>
  <si>
    <t>Start</t>
  </si>
  <si>
    <t>Estimated Finish</t>
  </si>
  <si>
    <t>Your team should arrive at the finish line no later than 8:00 PM.</t>
  </si>
  <si>
    <t>Leg</t>
  </si>
  <si>
    <t>Runner Number</t>
  </si>
  <si>
    <t>Runner Name</t>
  </si>
  <si>
    <t>Estimated Start</t>
  </si>
  <si>
    <t>Estimated End</t>
  </si>
  <si>
    <t>Estimated Time</t>
  </si>
  <si>
    <t>Rating</t>
  </si>
  <si>
    <t>Miles</t>
  </si>
  <si>
    <t>Elev +</t>
  </si>
  <si>
    <t>Elev -</t>
  </si>
  <si>
    <t>Net Elev</t>
  </si>
  <si>
    <t>Relative Miles</t>
  </si>
  <si>
    <t>elev +</t>
  </si>
  <si>
    <t>elev -</t>
  </si>
  <si>
    <t>% slower</t>
  </si>
  <si>
    <t>1st leg</t>
  </si>
  <si>
    <t>2nd leg</t>
  </si>
  <si>
    <t>3rd leg</t>
  </si>
  <si>
    <t>Night legs</t>
  </si>
  <si>
    <t xml:space="preserve">Hold Times </t>
  </si>
  <si>
    <t xml:space="preserve">Please review your teams projected times (above) to the chart below to see if your team will run into a hold time at one of the major exchanges.  </t>
  </si>
  <si>
    <t>OFFICIAL HOLDING TIMES</t>
  </si>
  <si>
    <t>Exchange</t>
  </si>
  <si>
    <t>Hold Teams Arriving Before:</t>
  </si>
  <si>
    <t>Teams Allowed Back on Course:</t>
  </si>
  <si>
    <t>Course Takedown:</t>
  </si>
  <si>
    <t>THERE ARE NO START TIME REQUESTS, BUT IF YOUR TEAM IS PROJECTED TO HAVE AN ISSUE, PLEASE READ BELOW</t>
  </si>
  <si>
    <t>Good reasons for requesting a new start time:</t>
  </si>
  <si>
    <t>•    “Oops, some of the road paces we submitted were incorrect before start times were assigned. Now we may not make the open/close exchange times. Help!
      We understand that it may be too late to change them now, but hope we can.”</t>
  </si>
  <si>
    <t>•    “Ryan’s ditching the team, and we found an Olympian to take his place!”</t>
  </si>
  <si>
    <t>•    “Other circumstances have occurred, and they will significantly affect our pace”</t>
  </si>
  <si>
    <t>Bad reasons for requesting a new start time:</t>
  </si>
  <si>
    <t>•    “We had our paces entered, but now that we don’t like our start time, we changed them…”</t>
  </si>
  <si>
    <t>•    “But I booked a flight on Saturday night and that makes our start time inconvenient”</t>
  </si>
  <si>
    <t>•    “But we need to be done in time to return my rental vehicle, and Tim is kind of slow.”</t>
  </si>
  <si>
    <t>•    “But we've always had XXXX as our start time”</t>
  </si>
  <si>
    <t>•    “But the dog ate my running shoes”</t>
  </si>
  <si>
    <t>Friday June 14th</t>
  </si>
  <si>
    <t>Saturday June 15th</t>
  </si>
  <si>
    <t>June 14th 9:00 PM</t>
  </si>
  <si>
    <t>June 15th 2:45 PM</t>
  </si>
  <si>
    <t>June 15th 9:30 AM</t>
  </si>
  <si>
    <t>June 15th 3:30 AM</t>
  </si>
  <si>
    <t>June 14th 11:30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</si>
</sst>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164" formatCode="h:mm;@"/>
    <numFmt numFmtId="165" formatCode="[$-409]h:mm\ AM/PM;@"/>
    <numFmt numFmtId="166" formatCode="[$-409]m/d/yy\ h:mm\ AM/PM;@"/>
    <numFmt numFmtId="167" formatCode="0.0"/>
    <numFmt numFmtId="168" formatCode="m/d/yy\ h:mm\ AM/PM;@"/>
  </numFmts>
  <fonts count="11" x14ac:knownFonts="1">
    <font>
      <sz val="11"/>
      <color theme="1"/>
      <name val="Calibri"/>
      <family val="2"/>
      <scheme val="minor"/>
    </font>
    <font>
      <b/>
      <sz val="10"/>
      <name val="Arial"/>
      <family val="2"/>
    </font>
    <font>
      <b/>
      <sz val="11"/>
      <color theme="1"/>
      <name val="Calibri"/>
      <family val="2"/>
      <scheme val="minor"/>
    </font>
    <font>
      <sz val="11"/>
      <name val="Calibri"/>
      <family val="2"/>
      <scheme val="minor"/>
    </font>
    <font>
      <sz val="10"/>
      <color theme="1"/>
      <name val="Cambria"/>
      <family val="1"/>
      <scheme val="major"/>
    </font>
    <font>
      <b/>
      <sz val="12"/>
      <color theme="1"/>
      <name val="Calibri"/>
      <family val="2"/>
      <scheme val="minor"/>
    </font>
    <font>
      <b/>
      <sz val="14"/>
      <color theme="1"/>
      <name val="Calibri"/>
      <family val="2"/>
      <scheme val="minor"/>
    </font>
    <font>
      <b/>
      <sz val="18"/>
      <color theme="1"/>
      <name val="Calibri"/>
      <family val="2"/>
      <scheme val="minor"/>
    </font>
    <font>
      <b/>
      <sz val="20"/>
      <color theme="1"/>
      <name val="Calibri"/>
      <family val="2"/>
      <scheme val="minor"/>
    </font>
    <font>
      <sz val="11"/>
      <color rgb="FF333333"/>
      <name val="Calibri"/>
      <family val="2"/>
      <scheme val="minor"/>
    </font>
    <font>
      <sz val="11"/>
      <color theme="1"/>
      <name val="Calibri"/>
      <family val="2"/>
      <scheme val="minor"/>
    </font>
  </fonts>
  <fills count="10">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FFFF"/>
        <bgColor indexed="64"/>
      </patternFill>
    </fill>
  </fills>
  <borders count="39">
    <border>
      <left/>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0" fillId="0" borderId="0"/>
    <xf numFmtId="0" fontId="10" fillId="0" borderId="0"/>
  </cellStyleXfs>
  <cellXfs count="126">
    <xf numFmtId="0" fontId="0" fillId="0" borderId="0" xfId="0"/>
    <xf numFmtId="0" fontId="0" fillId="0" borderId="6" xfId="0" applyFill="1" applyBorder="1" applyAlignment="1" applyProtection="1">
      <alignment horizontal="center"/>
    </xf>
    <xf numFmtId="0" fontId="0" fillId="0" borderId="0" xfId="0" applyFill="1" applyBorder="1" applyAlignment="1" applyProtection="1">
      <alignment horizontal="center"/>
    </xf>
    <xf numFmtId="41" fontId="0" fillId="0" borderId="2" xfId="0" applyNumberFormat="1" applyBorder="1" applyAlignment="1" applyProtection="1">
      <alignment horizontal="center"/>
    </xf>
    <xf numFmtId="41" fontId="0" fillId="0" borderId="8" xfId="0" applyNumberFormat="1" applyBorder="1" applyAlignment="1" applyProtection="1">
      <alignment horizontal="center"/>
    </xf>
    <xf numFmtId="41" fontId="0" fillId="0" borderId="12" xfId="0" applyNumberFormat="1" applyBorder="1" applyAlignment="1" applyProtection="1">
      <alignment horizontal="center"/>
    </xf>
    <xf numFmtId="41" fontId="0" fillId="0" borderId="10" xfId="0" applyNumberFormat="1" applyFill="1" applyBorder="1" applyAlignment="1" applyProtection="1">
      <alignment horizontal="center"/>
      <protection locked="0"/>
    </xf>
    <xf numFmtId="41" fontId="0" fillId="0" borderId="6" xfId="0" applyNumberFormat="1" applyFill="1" applyBorder="1" applyAlignment="1" applyProtection="1">
      <alignment horizontal="center"/>
    </xf>
    <xf numFmtId="41" fontId="0" fillId="0" borderId="16" xfId="0" applyNumberFormat="1" applyFill="1" applyBorder="1" applyAlignment="1" applyProtection="1">
      <alignment horizontal="center"/>
    </xf>
    <xf numFmtId="41" fontId="0" fillId="0" borderId="31" xfId="0" applyNumberFormat="1" applyFill="1" applyBorder="1" applyAlignment="1" applyProtection="1">
      <alignment horizontal="center"/>
    </xf>
    <xf numFmtId="41" fontId="0" fillId="0" borderId="21" xfId="0" applyNumberFormat="1" applyFill="1" applyBorder="1" applyAlignment="1" applyProtection="1">
      <alignment horizontal="center"/>
    </xf>
    <xf numFmtId="41" fontId="0" fillId="0" borderId="14" xfId="0" applyNumberFormat="1" applyFill="1" applyBorder="1" applyAlignment="1" applyProtection="1">
      <alignment horizontal="center"/>
      <protection locked="0"/>
    </xf>
    <xf numFmtId="1" fontId="0" fillId="0" borderId="0" xfId="0" applyNumberFormat="1"/>
    <xf numFmtId="0" fontId="0" fillId="0" borderId="10"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0" xfId="0" applyProtection="1"/>
    <xf numFmtId="21" fontId="3" fillId="3" borderId="10" xfId="0" applyNumberFormat="1" applyFont="1" applyFill="1" applyBorder="1" applyAlignment="1" applyProtection="1">
      <alignment horizontal="center"/>
    </xf>
    <xf numFmtId="20" fontId="0" fillId="0" borderId="0" xfId="0" applyNumberFormat="1" applyProtection="1"/>
    <xf numFmtId="0" fontId="0" fillId="0" borderId="0" xfId="0" applyBorder="1" applyAlignment="1" applyProtection="1">
      <alignment horizontal="center"/>
    </xf>
    <xf numFmtId="0" fontId="0" fillId="0" borderId="0" xfId="0" applyBorder="1" applyProtection="1"/>
    <xf numFmtId="0" fontId="2" fillId="0" borderId="24" xfId="0" applyFont="1" applyBorder="1" applyProtection="1"/>
    <xf numFmtId="0" fontId="2" fillId="0" borderId="27" xfId="0" applyFont="1" applyBorder="1" applyAlignment="1" applyProtection="1">
      <alignment horizontal="center"/>
    </xf>
    <xf numFmtId="0" fontId="2" fillId="0" borderId="0" xfId="0" applyFont="1" applyBorder="1" applyAlignment="1" applyProtection="1">
      <alignment horizontal="center"/>
    </xf>
    <xf numFmtId="165" fontId="0" fillId="0" borderId="0" xfId="0" applyNumberFormat="1" applyBorder="1" applyAlignment="1" applyProtection="1">
      <alignment horizontal="center"/>
    </xf>
    <xf numFmtId="2" fontId="0" fillId="0" borderId="28" xfId="0" applyNumberFormat="1" applyBorder="1" applyAlignment="1" applyProtection="1">
      <alignment horizontal="center"/>
    </xf>
    <xf numFmtId="0" fontId="0" fillId="4" borderId="0" xfId="0" applyFill="1" applyProtection="1"/>
    <xf numFmtId="9" fontId="0" fillId="4" borderId="0" xfId="0" applyNumberFormat="1" applyFill="1" applyProtection="1"/>
    <xf numFmtId="166" fontId="0" fillId="4" borderId="0" xfId="0" applyNumberFormat="1" applyFill="1" applyProtection="1"/>
    <xf numFmtId="0" fontId="2" fillId="0" borderId="25" xfId="0" applyFont="1" applyBorder="1" applyAlignment="1" applyProtection="1">
      <alignment horizontal="center"/>
    </xf>
    <xf numFmtId="0" fontId="2" fillId="0" borderId="20" xfId="0" applyFont="1" applyBorder="1" applyAlignment="1" applyProtection="1">
      <alignment horizontal="center"/>
    </xf>
    <xf numFmtId="165" fontId="0" fillId="0" borderId="20" xfId="0" applyNumberFormat="1" applyBorder="1" applyAlignment="1" applyProtection="1">
      <alignment horizontal="center"/>
    </xf>
    <xf numFmtId="0" fontId="0" fillId="0" borderId="20" xfId="0" applyBorder="1" applyAlignment="1" applyProtection="1">
      <alignment horizontal="center"/>
    </xf>
    <xf numFmtId="2" fontId="0" fillId="0" borderId="26" xfId="0" applyNumberFormat="1" applyBorder="1" applyAlignment="1" applyProtection="1">
      <alignment horizontal="center"/>
    </xf>
    <xf numFmtId="2" fontId="0" fillId="5" borderId="10" xfId="0" applyNumberFormat="1" applyFill="1" applyBorder="1" applyAlignment="1" applyProtection="1">
      <alignment horizontal="center"/>
      <protection locked="0"/>
    </xf>
    <xf numFmtId="0" fontId="0" fillId="5" borderId="5" xfId="0" applyFill="1" applyBorder="1" applyProtection="1">
      <protection locked="0"/>
    </xf>
    <xf numFmtId="0" fontId="0" fillId="5" borderId="11" xfId="0" applyFill="1" applyBorder="1" applyProtection="1">
      <protection locked="0"/>
    </xf>
    <xf numFmtId="0" fontId="0" fillId="5" borderId="15" xfId="0" applyFill="1" applyBorder="1" applyProtection="1">
      <protection locked="0"/>
    </xf>
    <xf numFmtId="0" fontId="0" fillId="5" borderId="9" xfId="0" applyFill="1" applyBorder="1" applyProtection="1">
      <protection locked="0"/>
    </xf>
    <xf numFmtId="0" fontId="0" fillId="5" borderId="4" xfId="0" applyFill="1" applyBorder="1" applyProtection="1">
      <protection locked="0"/>
    </xf>
    <xf numFmtId="0" fontId="0" fillId="5" borderId="13" xfId="0" applyFill="1" applyBorder="1" applyProtection="1">
      <protection locked="0"/>
    </xf>
    <xf numFmtId="0" fontId="0" fillId="0" borderId="23" xfId="0" applyBorder="1" applyProtection="1"/>
    <xf numFmtId="0" fontId="0" fillId="0" borderId="22" xfId="0" applyBorder="1" applyProtection="1"/>
    <xf numFmtId="0" fontId="0" fillId="0" borderId="24" xfId="0" applyBorder="1" applyProtection="1"/>
    <xf numFmtId="0" fontId="0" fillId="0" borderId="27" xfId="0" applyBorder="1" applyProtection="1"/>
    <xf numFmtId="0" fontId="0" fillId="0" borderId="28" xfId="0" applyBorder="1" applyProtection="1"/>
    <xf numFmtId="0" fontId="0" fillId="0" borderId="25" xfId="0" applyBorder="1" applyProtection="1"/>
    <xf numFmtId="0" fontId="0" fillId="0" borderId="20" xfId="0" applyBorder="1" applyProtection="1"/>
    <xf numFmtId="0" fontId="0" fillId="0" borderId="26" xfId="0" applyBorder="1" applyProtection="1"/>
    <xf numFmtId="14" fontId="0" fillId="6" borderId="30" xfId="0" applyNumberFormat="1" applyFill="1" applyBorder="1" applyAlignment="1" applyProtection="1">
      <alignment horizontal="center"/>
    </xf>
    <xf numFmtId="14" fontId="0" fillId="6" borderId="32" xfId="0" applyNumberFormat="1" applyFill="1" applyBorder="1" applyAlignment="1" applyProtection="1">
      <alignment horizontal="center"/>
    </xf>
    <xf numFmtId="0" fontId="0" fillId="7" borderId="3" xfId="0" applyFill="1" applyBorder="1" applyProtection="1"/>
    <xf numFmtId="46" fontId="3" fillId="7" borderId="12" xfId="0" applyNumberFormat="1" applyFont="1" applyFill="1" applyBorder="1" applyProtection="1"/>
    <xf numFmtId="0" fontId="2" fillId="0" borderId="0" xfId="0" applyFont="1" applyAlignment="1" applyProtection="1">
      <alignment horizontal="center"/>
    </xf>
    <xf numFmtId="0" fontId="6" fillId="0" borderId="22" xfId="0" applyFont="1" applyBorder="1" applyProtection="1"/>
    <xf numFmtId="1" fontId="0" fillId="8" borderId="28" xfId="0" applyNumberFormat="1" applyFill="1" applyBorder="1" applyAlignment="1" applyProtection="1">
      <alignment horizontal="center"/>
    </xf>
    <xf numFmtId="1" fontId="0" fillId="8" borderId="26" xfId="0" applyNumberFormat="1" applyFill="1" applyBorder="1" applyAlignment="1" applyProtection="1">
      <alignment horizontal="center"/>
    </xf>
    <xf numFmtId="164" fontId="0" fillId="0" borderId="28" xfId="0" applyNumberFormat="1" applyBorder="1" applyAlignment="1" applyProtection="1">
      <alignment horizontal="center"/>
    </xf>
    <xf numFmtId="165" fontId="0" fillId="0" borderId="27" xfId="0" applyNumberFormat="1" applyBorder="1" applyAlignment="1" applyProtection="1">
      <alignment horizontal="center"/>
    </xf>
    <xf numFmtId="165" fontId="0" fillId="0" borderId="25" xfId="0" applyNumberFormat="1" applyBorder="1" applyAlignment="1" applyProtection="1">
      <alignment horizontal="center"/>
    </xf>
    <xf numFmtId="164" fontId="0" fillId="0" borderId="26" xfId="0" applyNumberFormat="1" applyBorder="1" applyAlignment="1" applyProtection="1">
      <alignment horizontal="center"/>
    </xf>
    <xf numFmtId="0" fontId="5" fillId="0" borderId="23" xfId="0" applyFont="1" applyBorder="1" applyAlignment="1" applyProtection="1">
      <alignment horizontal="center"/>
    </xf>
    <xf numFmtId="0" fontId="5" fillId="0" borderId="22" xfId="0" applyFont="1" applyBorder="1" applyAlignment="1" applyProtection="1">
      <alignment horizontal="center"/>
    </xf>
    <xf numFmtId="0" fontId="5" fillId="0" borderId="24" xfId="0" applyFont="1" applyBorder="1" applyAlignment="1" applyProtection="1">
      <alignment horizontal="center"/>
    </xf>
    <xf numFmtId="0" fontId="5" fillId="8" borderId="23" xfId="0" applyFont="1" applyFill="1" applyBorder="1" applyAlignment="1" applyProtection="1">
      <alignment horizontal="center"/>
    </xf>
    <xf numFmtId="0" fontId="5" fillId="8" borderId="22" xfId="0" applyFont="1" applyFill="1" applyBorder="1" applyAlignment="1" applyProtection="1">
      <alignment horizontal="center"/>
    </xf>
    <xf numFmtId="0" fontId="5" fillId="8" borderId="24" xfId="0" applyFont="1" applyFill="1" applyBorder="1" applyAlignment="1" applyProtection="1">
      <alignment horizontal="center"/>
    </xf>
    <xf numFmtId="165" fontId="0" fillId="0" borderId="27" xfId="0" applyNumberFormat="1" applyFill="1" applyBorder="1" applyAlignment="1" applyProtection="1">
      <alignment horizontal="center"/>
    </xf>
    <xf numFmtId="0" fontId="1" fillId="2" borderId="33" xfId="0" applyFont="1" applyFill="1" applyBorder="1" applyAlignment="1" applyProtection="1">
      <alignment horizontal="center"/>
    </xf>
    <xf numFmtId="0" fontId="0" fillId="5" borderId="17" xfId="0" applyFill="1" applyBorder="1" applyAlignment="1" applyProtection="1">
      <alignment horizontal="center"/>
      <protection locked="0"/>
    </xf>
    <xf numFmtId="0" fontId="0" fillId="5" borderId="9"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29" xfId="0" applyFill="1" applyBorder="1" applyAlignment="1" applyProtection="1">
      <alignment horizontal="center"/>
      <protection locked="0"/>
    </xf>
    <xf numFmtId="0" fontId="0" fillId="0" borderId="36" xfId="0" applyBorder="1" applyAlignment="1" applyProtection="1">
      <alignment horizontal="center"/>
      <protection locked="0"/>
    </xf>
    <xf numFmtId="41" fontId="0" fillId="0" borderId="36" xfId="0" applyNumberFormat="1" applyFill="1" applyBorder="1" applyAlignment="1" applyProtection="1">
      <alignment horizontal="center"/>
      <protection locked="0"/>
    </xf>
    <xf numFmtId="41" fontId="0" fillId="0" borderId="37" xfId="0" applyNumberFormat="1" applyFill="1" applyBorder="1" applyAlignment="1" applyProtection="1">
      <alignment horizontal="center"/>
    </xf>
    <xf numFmtId="41" fontId="0" fillId="0" borderId="7" xfId="0" applyNumberFormat="1" applyFill="1" applyBorder="1" applyAlignment="1" applyProtection="1">
      <alignment horizontal="center"/>
    </xf>
    <xf numFmtId="0" fontId="0" fillId="5" borderId="10" xfId="0" applyFill="1" applyBorder="1" applyProtection="1">
      <protection locked="0"/>
    </xf>
    <xf numFmtId="0" fontId="1" fillId="2" borderId="5" xfId="0" applyFont="1" applyFill="1" applyBorder="1" applyAlignment="1" applyProtection="1">
      <alignment horizontal="center"/>
    </xf>
    <xf numFmtId="0" fontId="1" fillId="7" borderId="18" xfId="0" applyFont="1" applyFill="1" applyBorder="1" applyAlignment="1" applyProtection="1">
      <alignment horizontal="center"/>
    </xf>
    <xf numFmtId="0" fontId="1" fillId="2" borderId="18" xfId="0" applyFont="1" applyFill="1" applyBorder="1" applyAlignment="1" applyProtection="1">
      <alignment horizontal="center"/>
    </xf>
    <xf numFmtId="0" fontId="1" fillId="2" borderId="19" xfId="0" applyFont="1" applyFill="1" applyBorder="1" applyAlignment="1" applyProtection="1">
      <alignment horizontal="center"/>
    </xf>
    <xf numFmtId="41" fontId="0" fillId="0" borderId="11" xfId="0" applyNumberFormat="1" applyBorder="1" applyAlignment="1" applyProtection="1">
      <alignment horizontal="center"/>
    </xf>
    <xf numFmtId="41" fontId="0" fillId="0" borderId="15" xfId="0" applyNumberFormat="1" applyBorder="1" applyAlignment="1" applyProtection="1">
      <alignment horizontal="center"/>
    </xf>
    <xf numFmtId="0" fontId="0" fillId="5" borderId="14" xfId="0" applyFill="1" applyBorder="1" applyProtection="1">
      <protection locked="0"/>
    </xf>
    <xf numFmtId="21" fontId="3" fillId="3" borderId="14" xfId="0" applyNumberFormat="1" applyFont="1" applyFill="1" applyBorder="1" applyAlignment="1" applyProtection="1">
      <alignment horizontal="center"/>
    </xf>
    <xf numFmtId="0" fontId="0" fillId="0" borderId="16" xfId="0" applyFill="1" applyBorder="1" applyAlignment="1" applyProtection="1">
      <alignment horizontal="center"/>
    </xf>
    <xf numFmtId="18" fontId="0" fillId="5" borderId="1" xfId="0" applyNumberFormat="1" applyFill="1" applyBorder="1" applyAlignment="1" applyProtection="1">
      <alignment horizontal="center"/>
    </xf>
    <xf numFmtId="0" fontId="0" fillId="0" borderId="0" xfId="0" applyAlignment="1">
      <alignment vertical="center"/>
    </xf>
    <xf numFmtId="164" fontId="0" fillId="0" borderId="0" xfId="0" applyNumberFormat="1" applyFill="1" applyBorder="1" applyAlignment="1" applyProtection="1">
      <alignment horizontal="center"/>
    </xf>
    <xf numFmtId="167" fontId="4" fillId="0" borderId="0" xfId="0" applyNumberFormat="1" applyFont="1" applyFill="1" applyBorder="1" applyAlignment="1">
      <alignment horizontal="center"/>
    </xf>
    <xf numFmtId="1" fontId="4" fillId="0" borderId="0" xfId="0" applyNumberFormat="1" applyFont="1" applyFill="1" applyBorder="1" applyAlignment="1">
      <alignment horizontal="center"/>
    </xf>
    <xf numFmtId="1" fontId="0" fillId="0" borderId="0" xfId="0" applyNumberFormat="1" applyFill="1" applyBorder="1" applyAlignment="1" applyProtection="1">
      <alignment horizontal="center"/>
    </xf>
    <xf numFmtId="2" fontId="0" fillId="0" borderId="0" xfId="0" applyNumberFormat="1" applyFill="1" applyBorder="1" applyAlignment="1" applyProtection="1">
      <alignment horizontal="center"/>
    </xf>
    <xf numFmtId="0" fontId="0" fillId="0" borderId="0" xfId="0" applyFill="1" applyProtection="1"/>
    <xf numFmtId="0" fontId="7" fillId="0" borderId="0" xfId="0" applyFont="1" applyAlignment="1">
      <alignment vertical="center"/>
    </xf>
    <xf numFmtId="18" fontId="9" fillId="9" borderId="10" xfId="0" applyNumberFormat="1" applyFont="1" applyFill="1" applyBorder="1" applyAlignment="1">
      <alignment vertical="center" wrapText="1"/>
    </xf>
    <xf numFmtId="0" fontId="9" fillId="9" borderId="10" xfId="0" applyFont="1" applyFill="1" applyBorder="1" applyAlignment="1">
      <alignment vertical="center" wrapText="1"/>
    </xf>
    <xf numFmtId="0" fontId="2" fillId="0" borderId="27" xfId="0" applyFont="1" applyFill="1" applyBorder="1" applyAlignment="1" applyProtection="1">
      <alignment horizontal="center"/>
    </xf>
    <xf numFmtId="165" fontId="0" fillId="0" borderId="0" xfId="0" applyNumberFormat="1" applyFill="1" applyBorder="1" applyAlignment="1" applyProtection="1">
      <alignment horizontal="center"/>
    </xf>
    <xf numFmtId="18" fontId="9" fillId="0" borderId="10" xfId="0" applyNumberFormat="1" applyFont="1" applyFill="1" applyBorder="1" applyAlignment="1">
      <alignment vertical="center" wrapText="1"/>
    </xf>
    <xf numFmtId="0" fontId="9" fillId="9" borderId="10" xfId="0" applyFont="1" applyFill="1" applyBorder="1" applyAlignment="1">
      <alignment vertical="center" wrapText="1"/>
    </xf>
    <xf numFmtId="1" fontId="10" fillId="0" borderId="0" xfId="2" applyNumberFormat="1" applyAlignment="1">
      <alignment horizontal="center"/>
    </xf>
    <xf numFmtId="167" fontId="10" fillId="8" borderId="0" xfId="1" applyNumberFormat="1" applyFill="1" applyAlignment="1">
      <alignment horizontal="center"/>
    </xf>
    <xf numFmtId="1" fontId="10" fillId="8" borderId="0" xfId="1" applyNumberFormat="1" applyFill="1" applyAlignment="1">
      <alignment horizontal="center"/>
    </xf>
    <xf numFmtId="167" fontId="3" fillId="8" borderId="0" xfId="1" applyNumberFormat="1" applyFont="1" applyFill="1" applyAlignment="1">
      <alignment horizontal="center"/>
    </xf>
    <xf numFmtId="167" fontId="3" fillId="8" borderId="20" xfId="1" applyNumberFormat="1" applyFont="1" applyFill="1" applyBorder="1" applyAlignment="1">
      <alignment horizontal="center"/>
    </xf>
    <xf numFmtId="1" fontId="10" fillId="8" borderId="20" xfId="1" applyNumberFormat="1" applyFill="1" applyBorder="1" applyAlignment="1">
      <alignment horizontal="center"/>
    </xf>
    <xf numFmtId="1" fontId="0" fillId="0" borderId="0" xfId="0" applyNumberFormat="1" applyProtection="1"/>
    <xf numFmtId="1" fontId="0" fillId="8" borderId="0" xfId="0" applyNumberFormat="1" applyFill="1" applyBorder="1" applyProtection="1"/>
    <xf numFmtId="1" fontId="0" fillId="8" borderId="20" xfId="0" applyNumberFormat="1" applyFill="1" applyBorder="1" applyProtection="1"/>
    <xf numFmtId="0" fontId="7" fillId="0" borderId="0" xfId="0" applyFont="1" applyAlignment="1" applyProtection="1">
      <alignment horizontal="center" vertical="center"/>
    </xf>
    <xf numFmtId="0" fontId="0" fillId="0" borderId="0" xfId="0" applyAlignment="1">
      <alignment horizontal="left" vertical="top" wrapText="1"/>
    </xf>
    <xf numFmtId="0" fontId="0" fillId="0" borderId="0" xfId="0" applyAlignment="1" applyProtection="1">
      <alignment horizontal="left" vertical="top" wrapText="1"/>
    </xf>
    <xf numFmtId="0" fontId="8" fillId="0" borderId="0" xfId="0" applyFont="1" applyAlignment="1" applyProtection="1">
      <alignment horizontal="center"/>
    </xf>
    <xf numFmtId="168" fontId="0" fillId="7" borderId="15" xfId="0" applyNumberFormat="1" applyFill="1" applyBorder="1" applyAlignment="1" applyProtection="1">
      <alignment horizontal="center"/>
    </xf>
    <xf numFmtId="168" fontId="0" fillId="7" borderId="16" xfId="0" applyNumberFormat="1" applyFill="1" applyBorder="1" applyAlignment="1" applyProtection="1">
      <alignment horizontal="center"/>
    </xf>
    <xf numFmtId="0" fontId="0" fillId="7" borderId="5" xfId="0" applyFill="1" applyBorder="1" applyAlignment="1" applyProtection="1">
      <alignment horizontal="center"/>
    </xf>
    <xf numFmtId="0" fontId="0" fillId="7" borderId="34" xfId="0" applyFill="1" applyBorder="1" applyAlignment="1" applyProtection="1">
      <alignment horizontal="center"/>
    </xf>
    <xf numFmtId="0" fontId="0" fillId="7" borderId="15" xfId="0" applyFill="1" applyBorder="1" applyAlignment="1" applyProtection="1">
      <alignment horizontal="center"/>
    </xf>
    <xf numFmtId="0" fontId="0" fillId="7" borderId="35" xfId="0" applyFill="1" applyBorder="1" applyAlignment="1" applyProtection="1">
      <alignment horizontal="center"/>
    </xf>
    <xf numFmtId="166" fontId="0" fillId="7" borderId="5" xfId="0" applyNumberFormat="1" applyFill="1" applyBorder="1" applyAlignment="1" applyProtection="1">
      <alignment horizontal="center"/>
    </xf>
    <xf numFmtId="166" fontId="0" fillId="7" borderId="19" xfId="0" applyNumberFormat="1" applyFill="1" applyBorder="1" applyAlignment="1" applyProtection="1">
      <alignment horizontal="center"/>
    </xf>
    <xf numFmtId="166" fontId="5" fillId="0" borderId="0" xfId="0" applyNumberFormat="1" applyFont="1" applyFill="1" applyBorder="1" applyAlignment="1" applyProtection="1">
      <alignment horizontal="left" indent="1"/>
    </xf>
    <xf numFmtId="0" fontId="2" fillId="0" borderId="0" xfId="0" applyFont="1" applyBorder="1" applyAlignment="1" applyProtection="1">
      <alignment horizontal="left" vertical="top" wrapText="1"/>
    </xf>
    <xf numFmtId="0" fontId="9" fillId="9" borderId="38" xfId="0" applyFont="1" applyFill="1" applyBorder="1" applyAlignment="1">
      <alignment vertical="center" wrapText="1"/>
    </xf>
    <xf numFmtId="0" fontId="9" fillId="9" borderId="31" xfId="0" applyFont="1" applyFill="1" applyBorder="1" applyAlignment="1">
      <alignment vertical="center" wrapText="1"/>
    </xf>
  </cellXfs>
  <cellStyles count="3">
    <cellStyle name="Normal" xfId="0" builtinId="0"/>
    <cellStyle name="Normal 12 2 2" xfId="2" xr:uid="{0A63D2BB-1B0A-4F6A-9AA3-B8BAF79E8CCD}"/>
    <cellStyle name="Normal 58" xfId="1" xr:uid="{EE65F3E7-4697-4BB0-AD0B-F2C0C353813B}"/>
  </cellStyles>
  <dxfs count="1">
    <dxf>
      <font>
        <color theme="3" tint="-0.24994659260841701"/>
      </font>
      <fill>
        <patternFill>
          <bgColor theme="3" tint="0.79998168889431442"/>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9"/>
  <sheetViews>
    <sheetView showGridLines="0" tabSelected="1" topLeftCell="A10" zoomScale="90" zoomScaleNormal="90" workbookViewId="0">
      <selection activeCell="O27" sqref="O27"/>
    </sheetView>
  </sheetViews>
  <sheetFormatPr defaultColWidth="9.1796875" defaultRowHeight="14.5" x14ac:dyDescent="0.35"/>
  <cols>
    <col min="1" max="1" width="9.1796875" style="15"/>
    <col min="2" max="2" width="8.7265625" style="15" customWidth="1"/>
    <col min="3" max="3" width="19.26953125" style="15" customWidth="1"/>
    <col min="4" max="4" width="19.81640625" style="15" customWidth="1"/>
    <col min="5" max="5" width="20" style="15" customWidth="1"/>
    <col min="6" max="7" width="20.453125" style="15" customWidth="1"/>
    <col min="8" max="8" width="20.1796875" style="15" hidden="1" customWidth="1"/>
    <col min="9" max="11" width="10" style="15" customWidth="1"/>
    <col min="12" max="12" width="10.26953125" style="15" customWidth="1"/>
    <col min="13" max="13" width="16.453125" style="15" customWidth="1"/>
    <col min="14" max="14" width="14" style="15" customWidth="1"/>
    <col min="15" max="15" width="11.7265625" style="15" customWidth="1"/>
    <col min="16" max="16" width="16.26953125" style="15" customWidth="1"/>
    <col min="17" max="17" width="22.7265625" style="15" customWidth="1"/>
    <col min="18" max="16384" width="9.1796875" style="15"/>
  </cols>
  <sheetData>
    <row r="1" spans="1:7" ht="26" x14ac:dyDescent="0.6">
      <c r="A1" s="113" t="s">
        <v>0</v>
      </c>
      <c r="B1" s="113"/>
      <c r="C1" s="113"/>
      <c r="D1" s="113"/>
      <c r="E1" s="113"/>
      <c r="F1" s="113"/>
      <c r="G1" s="113"/>
    </row>
    <row r="3" spans="1:7" x14ac:dyDescent="0.35">
      <c r="B3" s="112" t="s">
        <v>1</v>
      </c>
      <c r="C3" s="112"/>
      <c r="D3" s="112"/>
      <c r="E3" s="112"/>
      <c r="F3" s="112"/>
      <c r="G3" s="112"/>
    </row>
    <row r="4" spans="1:7" x14ac:dyDescent="0.35">
      <c r="B4" s="112"/>
      <c r="C4" s="112"/>
      <c r="D4" s="112"/>
      <c r="E4" s="112"/>
      <c r="F4" s="112"/>
      <c r="G4" s="112"/>
    </row>
    <row r="5" spans="1:7" x14ac:dyDescent="0.35">
      <c r="B5" s="112"/>
      <c r="C5" s="112"/>
      <c r="D5" s="112"/>
      <c r="E5" s="112"/>
      <c r="F5" s="112"/>
      <c r="G5" s="112"/>
    </row>
    <row r="6" spans="1:7" x14ac:dyDescent="0.35">
      <c r="B6" s="112"/>
      <c r="C6" s="112"/>
      <c r="D6" s="112"/>
      <c r="E6" s="112"/>
      <c r="F6" s="112"/>
      <c r="G6" s="112"/>
    </row>
    <row r="7" spans="1:7" x14ac:dyDescent="0.35">
      <c r="B7" s="112"/>
      <c r="C7" s="112"/>
      <c r="D7" s="112"/>
      <c r="E7" s="112"/>
      <c r="F7" s="112"/>
      <c r="G7" s="112"/>
    </row>
    <row r="8" spans="1:7" x14ac:dyDescent="0.35">
      <c r="B8" s="112"/>
      <c r="C8" s="112"/>
      <c r="D8" s="112"/>
      <c r="E8" s="112"/>
      <c r="F8" s="112"/>
      <c r="G8" s="112"/>
    </row>
    <row r="9" spans="1:7" x14ac:dyDescent="0.35">
      <c r="B9" s="112"/>
      <c r="C9" s="112"/>
      <c r="D9" s="112"/>
      <c r="E9" s="112"/>
      <c r="F9" s="112"/>
      <c r="G9" s="112"/>
    </row>
    <row r="10" spans="1:7" x14ac:dyDescent="0.35">
      <c r="B10" s="112"/>
      <c r="C10" s="112"/>
      <c r="D10" s="112"/>
      <c r="E10" s="112"/>
      <c r="F10" s="112"/>
      <c r="G10" s="112"/>
    </row>
    <row r="11" spans="1:7" x14ac:dyDescent="0.35">
      <c r="B11" s="112"/>
      <c r="C11" s="112"/>
      <c r="D11" s="112"/>
      <c r="E11" s="112"/>
      <c r="F11" s="112"/>
      <c r="G11" s="112"/>
    </row>
    <row r="12" spans="1:7" x14ac:dyDescent="0.35">
      <c r="B12" s="112"/>
      <c r="C12" s="112"/>
      <c r="D12" s="112"/>
      <c r="E12" s="112"/>
      <c r="F12" s="112"/>
      <c r="G12" s="112"/>
    </row>
    <row r="13" spans="1:7" x14ac:dyDescent="0.35">
      <c r="B13" s="112"/>
      <c r="C13" s="112"/>
      <c r="D13" s="112"/>
      <c r="E13" s="112"/>
      <c r="F13" s="112"/>
      <c r="G13" s="112"/>
    </row>
    <row r="15" spans="1:7" ht="15" thickBot="1" x14ac:dyDescent="0.4"/>
    <row r="16" spans="1:7" ht="18.5" x14ac:dyDescent="0.45">
      <c r="B16" s="40"/>
      <c r="C16" s="53" t="s">
        <v>2</v>
      </c>
      <c r="D16" s="41"/>
      <c r="E16" s="41"/>
      <c r="F16" s="41"/>
      <c r="G16" s="42"/>
    </row>
    <row r="17" spans="2:10" x14ac:dyDescent="0.35">
      <c r="B17" s="43"/>
      <c r="C17" s="19" t="s">
        <v>3</v>
      </c>
      <c r="D17" s="19"/>
      <c r="E17" s="19"/>
      <c r="F17" s="19"/>
      <c r="G17" s="44"/>
    </row>
    <row r="18" spans="2:10" x14ac:dyDescent="0.35">
      <c r="B18" s="43"/>
      <c r="C18" s="19" t="s">
        <v>4</v>
      </c>
      <c r="D18" s="19"/>
      <c r="E18" s="19"/>
      <c r="F18" s="19"/>
      <c r="G18" s="44"/>
    </row>
    <row r="19" spans="2:10" x14ac:dyDescent="0.35">
      <c r="B19" s="43"/>
      <c r="C19" s="19" t="s">
        <v>5</v>
      </c>
      <c r="D19" s="19"/>
      <c r="E19" s="19"/>
      <c r="F19" s="19"/>
      <c r="G19" s="44"/>
    </row>
    <row r="20" spans="2:10" x14ac:dyDescent="0.35">
      <c r="B20" s="43"/>
      <c r="C20" s="19" t="s">
        <v>6</v>
      </c>
      <c r="D20" s="19"/>
      <c r="E20" s="19"/>
      <c r="F20" s="19"/>
      <c r="G20" s="44"/>
    </row>
    <row r="21" spans="2:10" ht="7.15" customHeight="1" thickBot="1" x14ac:dyDescent="0.4">
      <c r="B21" s="45"/>
      <c r="C21" s="46"/>
      <c r="D21" s="46"/>
      <c r="E21" s="46"/>
      <c r="F21" s="46"/>
      <c r="G21" s="47"/>
    </row>
    <row r="23" spans="2:10" ht="15" thickBot="1" x14ac:dyDescent="0.4">
      <c r="C23" s="52" t="s">
        <v>7</v>
      </c>
      <c r="D23" s="52" t="s">
        <v>8</v>
      </c>
      <c r="E23" s="52" t="s">
        <v>9</v>
      </c>
    </row>
    <row r="24" spans="2:10" ht="15" thickBot="1" x14ac:dyDescent="0.4">
      <c r="C24" s="48">
        <v>43630</v>
      </c>
      <c r="D24" s="49">
        <v>43631</v>
      </c>
      <c r="E24" s="86">
        <v>0.41666666666666669</v>
      </c>
    </row>
    <row r="25" spans="2:10" ht="15" thickBot="1" x14ac:dyDescent="0.4">
      <c r="B25" s="77" t="s">
        <v>10</v>
      </c>
      <c r="C25" s="78" t="s">
        <v>11</v>
      </c>
      <c r="D25" s="79" t="s">
        <v>12</v>
      </c>
      <c r="E25" s="79" t="s">
        <v>13</v>
      </c>
      <c r="F25" s="79" t="s">
        <v>14</v>
      </c>
      <c r="G25" s="80" t="s">
        <v>15</v>
      </c>
      <c r="H25" s="67" t="s">
        <v>16</v>
      </c>
    </row>
    <row r="26" spans="2:10" x14ac:dyDescent="0.35">
      <c r="B26" s="81">
        <v>1</v>
      </c>
      <c r="C26" s="76" t="s">
        <v>17</v>
      </c>
      <c r="D26" s="13" t="s">
        <v>18</v>
      </c>
      <c r="E26" s="33">
        <v>9.5</v>
      </c>
      <c r="F26" s="16">
        <f>TIME(0,E26,(E26-ROUNDDOWN(E26,0))*60)</f>
        <v>6.5972222222222222E-3</v>
      </c>
      <c r="G26" s="1">
        <f t="shared" ref="G26:G37" si="0">RANK(F26,$F$26:$F$37,1)</f>
        <v>1</v>
      </c>
      <c r="H26" s="68"/>
      <c r="J26" s="17"/>
    </row>
    <row r="27" spans="2:10" x14ac:dyDescent="0.35">
      <c r="B27" s="81">
        <v>2</v>
      </c>
      <c r="C27" s="76" t="s">
        <v>19</v>
      </c>
      <c r="D27" s="13" t="s">
        <v>18</v>
      </c>
      <c r="E27" s="33">
        <v>9.5</v>
      </c>
      <c r="F27" s="16">
        <f t="shared" ref="F27:F37" si="1">TIME(0,E27,(E27-ROUNDDOWN(E27,0))*60)</f>
        <v>6.5972222222222222E-3</v>
      </c>
      <c r="G27" s="1">
        <f t="shared" si="0"/>
        <v>1</v>
      </c>
      <c r="H27" s="69"/>
    </row>
    <row r="28" spans="2:10" x14ac:dyDescent="0.35">
      <c r="B28" s="81">
        <v>3</v>
      </c>
      <c r="C28" s="76" t="s">
        <v>20</v>
      </c>
      <c r="D28" s="13" t="s">
        <v>18</v>
      </c>
      <c r="E28" s="33">
        <v>9.5</v>
      </c>
      <c r="F28" s="16">
        <f t="shared" si="1"/>
        <v>6.5972222222222222E-3</v>
      </c>
      <c r="G28" s="1">
        <f t="shared" si="0"/>
        <v>1</v>
      </c>
      <c r="H28" s="69"/>
    </row>
    <row r="29" spans="2:10" x14ac:dyDescent="0.35">
      <c r="B29" s="81">
        <v>4</v>
      </c>
      <c r="C29" s="76" t="s">
        <v>21</v>
      </c>
      <c r="D29" s="13" t="s">
        <v>18</v>
      </c>
      <c r="E29" s="33">
        <v>9.5</v>
      </c>
      <c r="F29" s="16">
        <f t="shared" si="1"/>
        <v>6.5972222222222222E-3</v>
      </c>
      <c r="G29" s="1">
        <f t="shared" si="0"/>
        <v>1</v>
      </c>
      <c r="H29" s="70"/>
    </row>
    <row r="30" spans="2:10" x14ac:dyDescent="0.35">
      <c r="B30" s="81">
        <v>5</v>
      </c>
      <c r="C30" s="76" t="s">
        <v>22</v>
      </c>
      <c r="D30" s="13" t="s">
        <v>18</v>
      </c>
      <c r="E30" s="33">
        <v>9.5</v>
      </c>
      <c r="F30" s="16">
        <f t="shared" si="1"/>
        <v>6.5972222222222222E-3</v>
      </c>
      <c r="G30" s="1">
        <f t="shared" si="0"/>
        <v>1</v>
      </c>
      <c r="H30" s="69"/>
    </row>
    <row r="31" spans="2:10" x14ac:dyDescent="0.35">
      <c r="B31" s="81">
        <v>6</v>
      </c>
      <c r="C31" s="76" t="s">
        <v>23</v>
      </c>
      <c r="D31" s="13" t="s">
        <v>18</v>
      </c>
      <c r="E31" s="33">
        <v>9.5</v>
      </c>
      <c r="F31" s="16">
        <f t="shared" si="1"/>
        <v>6.5972222222222222E-3</v>
      </c>
      <c r="G31" s="1">
        <f t="shared" si="0"/>
        <v>1</v>
      </c>
      <c r="H31" s="69"/>
    </row>
    <row r="32" spans="2:10" x14ac:dyDescent="0.35">
      <c r="B32" s="81">
        <v>7</v>
      </c>
      <c r="C32" s="76" t="s">
        <v>24</v>
      </c>
      <c r="D32" s="13" t="s">
        <v>18</v>
      </c>
      <c r="E32" s="33">
        <v>9.5</v>
      </c>
      <c r="F32" s="16">
        <f>TIME(0,E32,(E32-ROUNDDOWN(E32,0))*60)</f>
        <v>6.5972222222222222E-3</v>
      </c>
      <c r="G32" s="1">
        <f t="shared" si="0"/>
        <v>1</v>
      </c>
      <c r="H32" s="69"/>
    </row>
    <row r="33" spans="2:20" x14ac:dyDescent="0.35">
      <c r="B33" s="81">
        <v>8</v>
      </c>
      <c r="C33" s="76" t="s">
        <v>25</v>
      </c>
      <c r="D33" s="13" t="s">
        <v>18</v>
      </c>
      <c r="E33" s="33">
        <v>9.5</v>
      </c>
      <c r="F33" s="16">
        <f t="shared" si="1"/>
        <v>6.5972222222222222E-3</v>
      </c>
      <c r="G33" s="1">
        <f t="shared" si="0"/>
        <v>1</v>
      </c>
      <c r="H33" s="69"/>
    </row>
    <row r="34" spans="2:20" x14ac:dyDescent="0.35">
      <c r="B34" s="81">
        <v>9</v>
      </c>
      <c r="C34" s="76" t="s">
        <v>26</v>
      </c>
      <c r="D34" s="13" t="s">
        <v>18</v>
      </c>
      <c r="E34" s="33">
        <v>9.5</v>
      </c>
      <c r="F34" s="16">
        <f t="shared" si="1"/>
        <v>6.5972222222222222E-3</v>
      </c>
      <c r="G34" s="1">
        <f t="shared" si="0"/>
        <v>1</v>
      </c>
      <c r="H34" s="69"/>
    </row>
    <row r="35" spans="2:20" x14ac:dyDescent="0.35">
      <c r="B35" s="81">
        <v>10</v>
      </c>
      <c r="C35" s="76" t="s">
        <v>27</v>
      </c>
      <c r="D35" s="13" t="s">
        <v>18</v>
      </c>
      <c r="E35" s="33">
        <v>9.5</v>
      </c>
      <c r="F35" s="16">
        <f t="shared" si="1"/>
        <v>6.5972222222222222E-3</v>
      </c>
      <c r="G35" s="1">
        <f t="shared" si="0"/>
        <v>1</v>
      </c>
      <c r="H35" s="69"/>
    </row>
    <row r="36" spans="2:20" x14ac:dyDescent="0.35">
      <c r="B36" s="81">
        <v>11</v>
      </c>
      <c r="C36" s="76" t="s">
        <v>28</v>
      </c>
      <c r="D36" s="13" t="s">
        <v>18</v>
      </c>
      <c r="E36" s="33">
        <v>9.5</v>
      </c>
      <c r="F36" s="16">
        <f t="shared" si="1"/>
        <v>6.5972222222222222E-3</v>
      </c>
      <c r="G36" s="1">
        <f t="shared" si="0"/>
        <v>1</v>
      </c>
      <c r="H36" s="69"/>
    </row>
    <row r="37" spans="2:20" ht="15" thickBot="1" x14ac:dyDescent="0.4">
      <c r="B37" s="82">
        <v>12</v>
      </c>
      <c r="C37" s="83" t="s">
        <v>29</v>
      </c>
      <c r="D37" s="14" t="s">
        <v>18</v>
      </c>
      <c r="E37" s="33">
        <v>9.5</v>
      </c>
      <c r="F37" s="84">
        <f t="shared" si="1"/>
        <v>6.5972222222222222E-3</v>
      </c>
      <c r="G37" s="85">
        <f t="shared" si="0"/>
        <v>1</v>
      </c>
      <c r="H37" s="71"/>
    </row>
    <row r="38" spans="2:20" x14ac:dyDescent="0.35">
      <c r="B38" s="3">
        <v>0</v>
      </c>
      <c r="C38" s="38" t="s">
        <v>30</v>
      </c>
      <c r="D38" s="72" t="s">
        <v>31</v>
      </c>
      <c r="E38" s="73">
        <v>0</v>
      </c>
      <c r="F38" s="74">
        <v>0</v>
      </c>
      <c r="G38" s="75">
        <v>0</v>
      </c>
      <c r="H38" s="34"/>
    </row>
    <row r="39" spans="2:20" x14ac:dyDescent="0.35">
      <c r="B39" s="4">
        <v>0</v>
      </c>
      <c r="C39" s="37" t="s">
        <v>32</v>
      </c>
      <c r="D39" s="13" t="s">
        <v>31</v>
      </c>
      <c r="E39" s="6">
        <v>0</v>
      </c>
      <c r="F39" s="9">
        <v>0</v>
      </c>
      <c r="G39" s="7">
        <v>0</v>
      </c>
      <c r="H39" s="35"/>
    </row>
    <row r="40" spans="2:20" ht="15" thickBot="1" x14ac:dyDescent="0.4">
      <c r="B40" s="5">
        <v>0</v>
      </c>
      <c r="C40" s="39" t="s">
        <v>33</v>
      </c>
      <c r="D40" s="14" t="s">
        <v>31</v>
      </c>
      <c r="E40" s="11">
        <v>0</v>
      </c>
      <c r="F40" s="10">
        <v>0</v>
      </c>
      <c r="G40" s="8">
        <v>0</v>
      </c>
      <c r="H40" s="36"/>
    </row>
    <row r="41" spans="2:20" x14ac:dyDescent="0.35">
      <c r="B41" s="116" t="s">
        <v>34</v>
      </c>
      <c r="C41" s="117"/>
      <c r="D41" s="120">
        <f>C24+E24</f>
        <v>43630.416666666664</v>
      </c>
      <c r="E41" s="121"/>
      <c r="F41" s="50"/>
      <c r="G41" s="2"/>
      <c r="H41" s="18"/>
      <c r="I41" s="19"/>
      <c r="J41" s="18"/>
    </row>
    <row r="42" spans="2:20" ht="16" thickBot="1" x14ac:dyDescent="0.4">
      <c r="B42" s="118" t="s">
        <v>35</v>
      </c>
      <c r="C42" s="119"/>
      <c r="D42" s="114">
        <f ca="1">C24+F80</f>
        <v>43631.719745444621</v>
      </c>
      <c r="E42" s="115"/>
      <c r="F42" s="51">
        <f ca="1">+SUM(G45:G80)</f>
        <v>1.3030787779513888</v>
      </c>
      <c r="G42" s="122" t="s">
        <v>36</v>
      </c>
      <c r="H42" s="122"/>
      <c r="I42" s="122"/>
      <c r="J42" s="122"/>
      <c r="K42" s="122"/>
      <c r="L42" s="122"/>
    </row>
    <row r="43" spans="2:20" ht="15" thickBot="1" x14ac:dyDescent="0.4"/>
    <row r="44" spans="2:20" ht="15.5" x14ac:dyDescent="0.35">
      <c r="B44" s="60" t="s">
        <v>37</v>
      </c>
      <c r="C44" s="61" t="s">
        <v>38</v>
      </c>
      <c r="D44" s="61" t="s">
        <v>39</v>
      </c>
      <c r="E44" s="60" t="s">
        <v>40</v>
      </c>
      <c r="F44" s="61" t="s">
        <v>41</v>
      </c>
      <c r="G44" s="62" t="s">
        <v>42</v>
      </c>
      <c r="H44" s="61" t="s">
        <v>43</v>
      </c>
      <c r="I44" s="63" t="s">
        <v>44</v>
      </c>
      <c r="J44" s="64" t="s">
        <v>45</v>
      </c>
      <c r="K44" s="64" t="s">
        <v>46</v>
      </c>
      <c r="L44" s="65" t="s">
        <v>47</v>
      </c>
      <c r="M44" s="20" t="s">
        <v>48</v>
      </c>
      <c r="S44" s="101"/>
    </row>
    <row r="45" spans="2:20" x14ac:dyDescent="0.35">
      <c r="B45" s="21">
        <v>1</v>
      </c>
      <c r="C45" s="22">
        <f ca="1">+OFFSET(Summary!B$25,Summary!B45,0)</f>
        <v>1</v>
      </c>
      <c r="D45" s="22" t="str">
        <f ca="1">+OFFSET(Summary!B$25,Summary!C45,1)</f>
        <v>Runner 1</v>
      </c>
      <c r="E45" s="66">
        <f>E24</f>
        <v>0.41666666666666669</v>
      </c>
      <c r="F45" s="23">
        <f ca="1">+E46</f>
        <v>0.46710807118055558</v>
      </c>
      <c r="G45" s="56">
        <f ca="1">+M45*OFFSET(Summary!B$25,Summary!C45,4)</f>
        <v>5.0441404513888885E-2</v>
      </c>
      <c r="H45" s="18"/>
      <c r="I45" s="102">
        <v>7.4</v>
      </c>
      <c r="J45" s="103">
        <v>682.41</v>
      </c>
      <c r="K45" s="108">
        <v>-873.11</v>
      </c>
      <c r="L45" s="54">
        <f>+J45+K45</f>
        <v>-190.70000000000005</v>
      </c>
      <c r="M45" s="24">
        <f>+I45+J45/P46+K45/Q46</f>
        <v>7.6458549999999992</v>
      </c>
      <c r="P45" s="15" t="s">
        <v>49</v>
      </c>
      <c r="Q45" s="15" t="s">
        <v>50</v>
      </c>
      <c r="S45" s="101"/>
      <c r="T45" s="107"/>
    </row>
    <row r="46" spans="2:20" x14ac:dyDescent="0.35">
      <c r="B46" s="21">
        <v>2</v>
      </c>
      <c r="C46" s="22">
        <f ca="1">+OFFSET(Summary!B$25,Summary!B46,0)</f>
        <v>2</v>
      </c>
      <c r="D46" s="22" t="str">
        <f ca="1">+OFFSET(Summary!B$25,Summary!C46,1)</f>
        <v>Runner 2</v>
      </c>
      <c r="E46" s="57">
        <f ca="1">+E45+G45</f>
        <v>0.46710807118055558</v>
      </c>
      <c r="F46" s="23">
        <f t="shared" ref="F46:F79" ca="1" si="2">+E47</f>
        <v>0.52481506249999998</v>
      </c>
      <c r="G46" s="56">
        <f ca="1">+M46*OFFSET(Summary!B$25,Summary!C46,4)</f>
        <v>5.7706991319444449E-2</v>
      </c>
      <c r="H46" s="18"/>
      <c r="I46" s="102">
        <v>8.4</v>
      </c>
      <c r="J46" s="103">
        <v>420.47</v>
      </c>
      <c r="K46" s="108">
        <v>-146.61000000000001</v>
      </c>
      <c r="L46" s="54">
        <f t="shared" ref="L46:L80" si="3">+J46+K46</f>
        <v>273.86</v>
      </c>
      <c r="M46" s="24">
        <f t="shared" ref="M46:M80" si="4">+I46+J46/1000+K46/2000</f>
        <v>8.7471650000000007</v>
      </c>
      <c r="P46" s="25">
        <v>1000</v>
      </c>
      <c r="Q46" s="25">
        <v>2000</v>
      </c>
      <c r="S46" s="101"/>
      <c r="T46" s="107"/>
    </row>
    <row r="47" spans="2:20" x14ac:dyDescent="0.35">
      <c r="B47" s="21">
        <v>3</v>
      </c>
      <c r="C47" s="22">
        <f ca="1">+OFFSET(Summary!B$25,Summary!B47,0)</f>
        <v>3</v>
      </c>
      <c r="D47" s="22" t="str">
        <f ca="1">+OFFSET(Summary!B$25,Summary!C47,1)</f>
        <v>Runner 3</v>
      </c>
      <c r="E47" s="57">
        <f ca="1">+E46+G46</f>
        <v>0.52481506249999998</v>
      </c>
      <c r="F47" s="23">
        <f t="shared" ca="1" si="2"/>
        <v>0.57271426041666662</v>
      </c>
      <c r="G47" s="56">
        <f ca="1">+M47*OFFSET(Summary!B$25,Summary!C47,4)</f>
        <v>4.7899197916666664E-2</v>
      </c>
      <c r="H47" s="18"/>
      <c r="I47" s="104">
        <v>7.1</v>
      </c>
      <c r="J47" s="103">
        <v>228.34</v>
      </c>
      <c r="K47" s="108">
        <v>-135.66</v>
      </c>
      <c r="L47" s="54">
        <f t="shared" si="3"/>
        <v>92.68</v>
      </c>
      <c r="M47" s="24">
        <f t="shared" si="4"/>
        <v>7.26051</v>
      </c>
      <c r="Q47" s="15" t="s">
        <v>51</v>
      </c>
      <c r="S47" s="101"/>
      <c r="T47" s="107"/>
    </row>
    <row r="48" spans="2:20" x14ac:dyDescent="0.35">
      <c r="B48" s="21">
        <v>4</v>
      </c>
      <c r="C48" s="22">
        <f ca="1">+OFFSET(Summary!B$25,Summary!B48,0)</f>
        <v>4</v>
      </c>
      <c r="D48" s="22" t="str">
        <f ca="1">+OFFSET(Summary!B$25,Summary!C48,1)</f>
        <v>Runner 4</v>
      </c>
      <c r="E48" s="57">
        <f ca="1">+E47+G47</f>
        <v>0.57271426041666662</v>
      </c>
      <c r="F48" s="23">
        <f t="shared" ca="1" si="2"/>
        <v>0.60003734895833327</v>
      </c>
      <c r="G48" s="56">
        <f ca="1">+M48*OFFSET(Summary!B$25,Summary!C48,4)</f>
        <v>2.7323088541666669E-2</v>
      </c>
      <c r="H48" s="18"/>
      <c r="I48" s="104">
        <v>3.9</v>
      </c>
      <c r="J48" s="103">
        <v>297.35000000000002</v>
      </c>
      <c r="K48" s="108">
        <v>-111.49</v>
      </c>
      <c r="L48" s="54">
        <f t="shared" si="3"/>
        <v>185.86</v>
      </c>
      <c r="M48" s="24">
        <f t="shared" si="4"/>
        <v>4.1416050000000002</v>
      </c>
      <c r="P48" s="15" t="s">
        <v>52</v>
      </c>
      <c r="Q48" s="26">
        <v>0</v>
      </c>
      <c r="S48" s="101"/>
      <c r="T48" s="107"/>
    </row>
    <row r="49" spans="2:20" x14ac:dyDescent="0.35">
      <c r="B49" s="21">
        <v>5</v>
      </c>
      <c r="C49" s="22">
        <f ca="1">+OFFSET(Summary!B$25,Summary!B49,0)</f>
        <v>5</v>
      </c>
      <c r="D49" s="22" t="str">
        <f ca="1">+OFFSET(Summary!B$25,Summary!C49,1)</f>
        <v>Runner 5</v>
      </c>
      <c r="E49" s="57">
        <f t="shared" ref="E49:E80" ca="1" si="5">+E48+G48</f>
        <v>0.60003734895833327</v>
      </c>
      <c r="F49" s="23">
        <f t="shared" ca="1" si="2"/>
        <v>0.65718598437499998</v>
      </c>
      <c r="G49" s="56">
        <f ca="1">+M49*OFFSET(Summary!B$25,Summary!C49,4)</f>
        <v>5.714863541666667E-2</v>
      </c>
      <c r="H49" s="18"/>
      <c r="I49" s="104">
        <v>7.4</v>
      </c>
      <c r="J49" s="103">
        <v>1365.69</v>
      </c>
      <c r="K49" s="108">
        <v>-206.32</v>
      </c>
      <c r="L49" s="54">
        <f t="shared" si="3"/>
        <v>1159.3700000000001</v>
      </c>
      <c r="M49" s="24">
        <f t="shared" si="4"/>
        <v>8.6625300000000003</v>
      </c>
      <c r="P49" s="15" t="s">
        <v>53</v>
      </c>
      <c r="Q49" s="26">
        <v>-0.05</v>
      </c>
      <c r="S49" s="101"/>
      <c r="T49" s="107"/>
    </row>
    <row r="50" spans="2:20" x14ac:dyDescent="0.35">
      <c r="B50" s="97">
        <v>6</v>
      </c>
      <c r="C50" s="22">
        <f ca="1">+OFFSET(Summary!B$25,Summary!B50,0)</f>
        <v>6</v>
      </c>
      <c r="D50" s="22" t="str">
        <f ca="1">+OFFSET(Summary!B$25,Summary!C50,1)</f>
        <v>Runner 6</v>
      </c>
      <c r="E50" s="57">
        <f t="shared" ca="1" si="5"/>
        <v>0.65718598437499998</v>
      </c>
      <c r="F50" s="98">
        <f t="shared" ca="1" si="2"/>
        <v>0.69997500694444437</v>
      </c>
      <c r="G50" s="56">
        <f ca="1">+M50*OFFSET(Summary!B$25,Summary!C50,4)</f>
        <v>4.2789022569444446E-2</v>
      </c>
      <c r="H50" s="18"/>
      <c r="I50" s="104">
        <v>6.9</v>
      </c>
      <c r="J50" s="103">
        <v>294.27</v>
      </c>
      <c r="K50" s="108">
        <v>-1416.71</v>
      </c>
      <c r="L50" s="54">
        <f t="shared" si="3"/>
        <v>-1122.44</v>
      </c>
      <c r="M50" s="24">
        <f t="shared" si="4"/>
        <v>6.4859150000000003</v>
      </c>
      <c r="P50" s="15" t="s">
        <v>54</v>
      </c>
      <c r="Q50" s="26">
        <v>0.15</v>
      </c>
      <c r="S50" s="101"/>
      <c r="T50" s="107"/>
    </row>
    <row r="51" spans="2:20" x14ac:dyDescent="0.35">
      <c r="B51" s="21">
        <v>7</v>
      </c>
      <c r="C51" s="22">
        <f ca="1">+OFFSET(Summary!B$25,Summary!B51,0)</f>
        <v>7</v>
      </c>
      <c r="D51" s="22" t="str">
        <f ca="1">+OFFSET(Summary!B$25,Summary!C51,1)</f>
        <v>Runner 7</v>
      </c>
      <c r="E51" s="57">
        <f t="shared" ca="1" si="5"/>
        <v>0.69997500694444437</v>
      </c>
      <c r="F51" s="23">
        <f t="shared" ca="1" si="2"/>
        <v>0.71750079166666658</v>
      </c>
      <c r="G51" s="56">
        <f ca="1">+M51*OFFSET(Summary!B$25,Summary!C51,4)</f>
        <v>1.7525784722222222E-2</v>
      </c>
      <c r="H51" s="18"/>
      <c r="I51" s="104">
        <v>2.7</v>
      </c>
      <c r="J51" s="103">
        <v>41</v>
      </c>
      <c r="K51" s="108">
        <v>-168.92</v>
      </c>
      <c r="L51" s="54">
        <f t="shared" si="3"/>
        <v>-127.91999999999999</v>
      </c>
      <c r="M51" s="24">
        <f t="shared" si="4"/>
        <v>2.6565400000000001</v>
      </c>
      <c r="S51" s="101"/>
      <c r="T51" s="107"/>
    </row>
    <row r="52" spans="2:20" x14ac:dyDescent="0.35">
      <c r="B52" s="21">
        <v>8</v>
      </c>
      <c r="C52" s="22">
        <f ca="1">+OFFSET(Summary!B$25,Summary!B52,0)</f>
        <v>8</v>
      </c>
      <c r="D52" s="22" t="str">
        <f ca="1">+OFFSET(Summary!B$25,Summary!C52,1)</f>
        <v>Runner 8</v>
      </c>
      <c r="E52" s="57">
        <f t="shared" ca="1" si="5"/>
        <v>0.71750079166666658</v>
      </c>
      <c r="F52" s="23">
        <f t="shared" ca="1" si="2"/>
        <v>0.73253823611111102</v>
      </c>
      <c r="G52" s="56">
        <f ca="1">+M52*OFFSET(Summary!B$25,Summary!C52,4)</f>
        <v>1.5037444444444442E-2</v>
      </c>
      <c r="H52" s="18"/>
      <c r="I52" s="104">
        <v>2.2999999999999998</v>
      </c>
      <c r="J52" s="103">
        <v>12</v>
      </c>
      <c r="K52" s="108">
        <v>-65.28</v>
      </c>
      <c r="L52" s="54">
        <f t="shared" si="3"/>
        <v>-53.28</v>
      </c>
      <c r="M52" s="24">
        <f t="shared" si="4"/>
        <v>2.2793599999999996</v>
      </c>
      <c r="S52" s="101"/>
      <c r="T52" s="107"/>
    </row>
    <row r="53" spans="2:20" x14ac:dyDescent="0.35">
      <c r="B53" s="21">
        <v>9</v>
      </c>
      <c r="C53" s="22">
        <f ca="1">+OFFSET(Summary!B$25,Summary!B53,0)</f>
        <v>9</v>
      </c>
      <c r="D53" s="22" t="str">
        <f ca="1">+OFFSET(Summary!B$25,Summary!C53,1)</f>
        <v>Runner 9</v>
      </c>
      <c r="E53" s="57">
        <f t="shared" ca="1" si="5"/>
        <v>0.73253823611111102</v>
      </c>
      <c r="F53" s="23">
        <f t="shared" ca="1" si="2"/>
        <v>0.77588297569444431</v>
      </c>
      <c r="G53" s="56">
        <f ca="1">+M53*OFFSET(Summary!B$25,Summary!C53,4)</f>
        <v>4.3344739583333333E-2</v>
      </c>
      <c r="H53" s="18"/>
      <c r="I53" s="104">
        <v>6.5</v>
      </c>
      <c r="J53" s="103">
        <v>145.52000000000001</v>
      </c>
      <c r="K53" s="108">
        <v>-150.74</v>
      </c>
      <c r="L53" s="54">
        <f t="shared" si="3"/>
        <v>-5.2199999999999989</v>
      </c>
      <c r="M53" s="24">
        <f t="shared" si="4"/>
        <v>6.5701499999999999</v>
      </c>
      <c r="P53" s="15" t="s">
        <v>55</v>
      </c>
      <c r="Q53" s="27">
        <v>41383.770833333336</v>
      </c>
      <c r="S53" s="101"/>
      <c r="T53" s="107"/>
    </row>
    <row r="54" spans="2:20" x14ac:dyDescent="0.35">
      <c r="B54" s="21">
        <v>10</v>
      </c>
      <c r="C54" s="22">
        <f ca="1">+OFFSET(Summary!B$25,Summary!B54,0)</f>
        <v>10</v>
      </c>
      <c r="D54" s="22" t="str">
        <f ca="1">+OFFSET(Summary!B$25,Summary!C54,1)</f>
        <v>Runner 10</v>
      </c>
      <c r="E54" s="57">
        <f t="shared" ca="1" si="5"/>
        <v>0.77588297569444431</v>
      </c>
      <c r="F54" s="23">
        <f t="shared" ca="1" si="2"/>
        <v>0.79619080902777761</v>
      </c>
      <c r="G54" s="56">
        <f ca="1">+M54*OFFSET(Summary!B$25,Summary!C54,4)</f>
        <v>2.0307833333333334E-2</v>
      </c>
      <c r="H54" s="18"/>
      <c r="I54" s="104">
        <v>3</v>
      </c>
      <c r="J54" s="103">
        <v>86.73</v>
      </c>
      <c r="K54" s="108">
        <v>-16.98</v>
      </c>
      <c r="L54" s="54">
        <f t="shared" si="3"/>
        <v>69.75</v>
      </c>
      <c r="M54" s="24">
        <f t="shared" si="4"/>
        <v>3.0782400000000001</v>
      </c>
      <c r="P54" s="15" t="s">
        <v>55</v>
      </c>
      <c r="Q54" s="27">
        <v>41384.270833333336</v>
      </c>
      <c r="S54" s="101"/>
      <c r="T54" s="107"/>
    </row>
    <row r="55" spans="2:20" x14ac:dyDescent="0.35">
      <c r="B55" s="21">
        <v>11</v>
      </c>
      <c r="C55" s="22">
        <f ca="1">+OFFSET(Summary!B$25,Summary!B55,0)</f>
        <v>11</v>
      </c>
      <c r="D55" s="22" t="str">
        <f ca="1">+OFFSET(Summary!B$25,Summary!C55,1)</f>
        <v>Runner 11</v>
      </c>
      <c r="E55" s="57">
        <f t="shared" ca="1" si="5"/>
        <v>0.79619080902777761</v>
      </c>
      <c r="F55" s="23">
        <f t="shared" ca="1" si="2"/>
        <v>0.82546928124999985</v>
      </c>
      <c r="G55" s="56">
        <f ca="1">+M55*OFFSET(Summary!B$25,Summary!C55,4)</f>
        <v>2.9278472222222227E-2</v>
      </c>
      <c r="H55" s="18"/>
      <c r="I55" s="104">
        <v>4.4000000000000004</v>
      </c>
      <c r="J55" s="103">
        <v>104</v>
      </c>
      <c r="K55" s="108">
        <v>-132</v>
      </c>
      <c r="L55" s="54">
        <f t="shared" si="3"/>
        <v>-28</v>
      </c>
      <c r="M55" s="24">
        <f t="shared" si="4"/>
        <v>4.4380000000000006</v>
      </c>
      <c r="S55" s="101"/>
      <c r="T55" s="107"/>
    </row>
    <row r="56" spans="2:20" x14ac:dyDescent="0.35">
      <c r="B56" s="97">
        <v>12</v>
      </c>
      <c r="C56" s="22">
        <f ca="1">+OFFSET(Summary!B$25,Summary!B56,0)</f>
        <v>12</v>
      </c>
      <c r="D56" s="22" t="str">
        <f ca="1">+OFFSET(Summary!B$25,Summary!C56,1)</f>
        <v>Runner 12</v>
      </c>
      <c r="E56" s="57">
        <f t="shared" ca="1" si="5"/>
        <v>0.82546928124999985</v>
      </c>
      <c r="F56" s="98">
        <f t="shared" ca="1" si="2"/>
        <v>0.88542282465277766</v>
      </c>
      <c r="G56" s="56">
        <f ca="1">+M56*OFFSET(Summary!B$25,Summary!C56,4)</f>
        <v>5.9953543402777781E-2</v>
      </c>
      <c r="H56" s="18"/>
      <c r="I56" s="104">
        <v>7.4</v>
      </c>
      <c r="J56" s="103">
        <v>1927.93</v>
      </c>
      <c r="K56" s="108">
        <v>-480.47</v>
      </c>
      <c r="L56" s="54">
        <f t="shared" si="3"/>
        <v>1447.46</v>
      </c>
      <c r="M56" s="24">
        <f t="shared" si="4"/>
        <v>9.0876950000000001</v>
      </c>
      <c r="S56" s="101"/>
      <c r="T56" s="107"/>
    </row>
    <row r="57" spans="2:20" x14ac:dyDescent="0.35">
      <c r="B57" s="21">
        <v>13</v>
      </c>
      <c r="C57" s="22">
        <f ca="1">+OFFSET(Summary!B$25,Summary!B57-12,0)</f>
        <v>1</v>
      </c>
      <c r="D57" s="22" t="str">
        <f ca="1">+OFFSET(Summary!B$25,Summary!C57,1)</f>
        <v>Runner 1</v>
      </c>
      <c r="E57" s="57">
        <f t="shared" ca="1" si="5"/>
        <v>0.88542282465277766</v>
      </c>
      <c r="F57" s="23">
        <f t="shared" ca="1" si="2"/>
        <v>0.89928453524305541</v>
      </c>
      <c r="G57" s="56">
        <f ca="1">+M57*OFFSET(Summary!B$25,Summary!C57,4)*(1+$Q$49)</f>
        <v>1.3861710590277776E-2</v>
      </c>
      <c r="H57" s="18"/>
      <c r="I57" s="104">
        <v>2</v>
      </c>
      <c r="J57" s="103">
        <v>423.17</v>
      </c>
      <c r="K57" s="108">
        <v>-422.88</v>
      </c>
      <c r="L57" s="54">
        <f t="shared" si="3"/>
        <v>0.29000000000002046</v>
      </c>
      <c r="M57" s="24">
        <f t="shared" si="4"/>
        <v>2.2117299999999998</v>
      </c>
      <c r="S57" s="101"/>
      <c r="T57" s="107"/>
    </row>
    <row r="58" spans="2:20" x14ac:dyDescent="0.35">
      <c r="B58" s="21">
        <v>14</v>
      </c>
      <c r="C58" s="22">
        <f ca="1">+OFFSET(Summary!B$25,Summary!B58-12,0)</f>
        <v>2</v>
      </c>
      <c r="D58" s="22" t="str">
        <f ca="1">+OFFSET(Summary!B$25,Summary!C58,1)</f>
        <v>Runner 2</v>
      </c>
      <c r="E58" s="57">
        <f t="shared" ca="1" si="5"/>
        <v>0.89928453524305541</v>
      </c>
      <c r="F58" s="23">
        <f t="shared" ca="1" si="2"/>
        <v>0.9482991848958332</v>
      </c>
      <c r="G58" s="56">
        <f ca="1">+M58*OFFSET(Summary!B$25,Summary!C58,4)*(1+$Q$49)</f>
        <v>4.9014649652777777E-2</v>
      </c>
      <c r="H58" s="18"/>
      <c r="I58" s="104">
        <v>8.1999999999999993</v>
      </c>
      <c r="J58" s="103">
        <v>815.22</v>
      </c>
      <c r="K58" s="108">
        <v>-2389.1999999999998</v>
      </c>
      <c r="L58" s="54">
        <f t="shared" si="3"/>
        <v>-1573.9799999999998</v>
      </c>
      <c r="M58" s="24">
        <f t="shared" si="4"/>
        <v>7.8206199999999999</v>
      </c>
      <c r="S58" s="101"/>
      <c r="T58" s="107"/>
    </row>
    <row r="59" spans="2:20" x14ac:dyDescent="0.35">
      <c r="B59" s="21">
        <v>15</v>
      </c>
      <c r="C59" s="22">
        <f ca="1">+OFFSET(Summary!B$25,Summary!B59-12,0)</f>
        <v>3</v>
      </c>
      <c r="D59" s="22" t="str">
        <f ca="1">+OFFSET(Summary!B$25,Summary!C59,1)</f>
        <v>Runner 3</v>
      </c>
      <c r="E59" s="57">
        <f t="shared" ca="1" si="5"/>
        <v>0.9482991848958332</v>
      </c>
      <c r="F59" s="23">
        <f t="shared" ca="1" si="2"/>
        <v>0.95853378559027769</v>
      </c>
      <c r="G59" s="56">
        <f ca="1">+M59*OFFSET(Summary!B$25,Summary!C59,4)*(1+$Q$49)</f>
        <v>1.0234600694444445E-2</v>
      </c>
      <c r="H59" s="18"/>
      <c r="I59" s="104">
        <v>1.6</v>
      </c>
      <c r="J59" s="103">
        <v>39</v>
      </c>
      <c r="K59" s="108">
        <v>-12</v>
      </c>
      <c r="L59" s="54">
        <f t="shared" si="3"/>
        <v>27</v>
      </c>
      <c r="M59" s="24">
        <f t="shared" si="4"/>
        <v>1.633</v>
      </c>
      <c r="S59" s="101"/>
      <c r="T59" s="107"/>
    </row>
    <row r="60" spans="2:20" x14ac:dyDescent="0.35">
      <c r="B60" s="21">
        <v>16</v>
      </c>
      <c r="C60" s="22">
        <f ca="1">+OFFSET(Summary!B$25,Summary!B60-12,0)</f>
        <v>4</v>
      </c>
      <c r="D60" s="22" t="str">
        <f ca="1">+OFFSET(Summary!B$25,Summary!C60,1)</f>
        <v>Runner 4</v>
      </c>
      <c r="E60" s="57">
        <f t="shared" ca="1" si="5"/>
        <v>0.95853378559027769</v>
      </c>
      <c r="F60" s="23">
        <f t="shared" ca="1" si="2"/>
        <v>0.96884986197916656</v>
      </c>
      <c r="G60" s="56">
        <f ca="1">+M60*OFFSET(Summary!B$25,Summary!C60,4)*(1+$Q$49)</f>
        <v>1.0316076388888887E-2</v>
      </c>
      <c r="H60" s="18"/>
      <c r="I60" s="104">
        <v>1.5</v>
      </c>
      <c r="J60" s="103">
        <v>198</v>
      </c>
      <c r="K60" s="108">
        <v>-104</v>
      </c>
      <c r="L60" s="54">
        <f t="shared" si="3"/>
        <v>94</v>
      </c>
      <c r="M60" s="24">
        <f t="shared" si="4"/>
        <v>1.6459999999999999</v>
      </c>
      <c r="S60" s="101"/>
      <c r="T60" s="107"/>
    </row>
    <row r="61" spans="2:20" x14ac:dyDescent="0.35">
      <c r="B61" s="21">
        <v>17</v>
      </c>
      <c r="C61" s="22">
        <f ca="1">+OFFSET(Summary!B$25,Summary!B61-12,0)</f>
        <v>5</v>
      </c>
      <c r="D61" s="22" t="str">
        <f ca="1">+OFFSET(Summary!B$25,Summary!C61,1)</f>
        <v>Runner 5</v>
      </c>
      <c r="E61" s="57">
        <f t="shared" ca="1" si="5"/>
        <v>0.96884986197916656</v>
      </c>
      <c r="F61" s="23">
        <f t="shared" ca="1" si="2"/>
        <v>1.0192363116319443</v>
      </c>
      <c r="G61" s="56">
        <f ca="1">+M61*OFFSET(Summary!B$25,Summary!C61,4)*(1+$Q$49)</f>
        <v>5.0386449652777776E-2</v>
      </c>
      <c r="H61" s="18"/>
      <c r="I61" s="104">
        <v>7.8</v>
      </c>
      <c r="J61" s="103">
        <v>418</v>
      </c>
      <c r="K61" s="108">
        <v>-357</v>
      </c>
      <c r="L61" s="54">
        <f t="shared" si="3"/>
        <v>61</v>
      </c>
      <c r="M61" s="24">
        <f t="shared" si="4"/>
        <v>8.0395000000000003</v>
      </c>
      <c r="S61" s="101"/>
      <c r="T61" s="107"/>
    </row>
    <row r="62" spans="2:20" x14ac:dyDescent="0.35">
      <c r="B62" s="97">
        <v>18</v>
      </c>
      <c r="C62" s="22">
        <f ca="1">+OFFSET(Summary!B$25,Summary!B62-12,0)</f>
        <v>6</v>
      </c>
      <c r="D62" s="22" t="str">
        <f ca="1">+OFFSET(Summary!B$25,Summary!C62,1)</f>
        <v>Runner 6</v>
      </c>
      <c r="E62" s="57">
        <f t="shared" ca="1" si="5"/>
        <v>1.0192363116319443</v>
      </c>
      <c r="F62" s="98">
        <f t="shared" ca="1" si="2"/>
        <v>1.039089494097222</v>
      </c>
      <c r="G62" s="56">
        <f ca="1">+M62*OFFSET(Summary!B$25,Summary!C62,4)*(1+$Q$49)</f>
        <v>1.9853182465277779E-2</v>
      </c>
      <c r="H62" s="18"/>
      <c r="I62" s="104">
        <v>3.1</v>
      </c>
      <c r="J62" s="103">
        <v>131.83000000000001</v>
      </c>
      <c r="K62" s="108">
        <v>-128.24</v>
      </c>
      <c r="L62" s="54">
        <f t="shared" si="3"/>
        <v>3.5900000000000034</v>
      </c>
      <c r="M62" s="24">
        <f t="shared" si="4"/>
        <v>3.16771</v>
      </c>
      <c r="S62" s="101"/>
      <c r="T62" s="107"/>
    </row>
    <row r="63" spans="2:20" x14ac:dyDescent="0.35">
      <c r="B63" s="21">
        <v>19</v>
      </c>
      <c r="C63" s="22">
        <f ca="1">+OFFSET(Summary!B$25,Summary!B63-12,0)</f>
        <v>7</v>
      </c>
      <c r="D63" s="22" t="str">
        <f ca="1">+OFFSET(Summary!B$25,Summary!C63,1)</f>
        <v>Runner 7</v>
      </c>
      <c r="E63" s="57">
        <f t="shared" ca="1" si="5"/>
        <v>1.039089494097222</v>
      </c>
      <c r="F63" s="23">
        <f t="shared" ca="1" si="2"/>
        <v>1.0597780531249998</v>
      </c>
      <c r="G63" s="56">
        <f ca="1">+M63*OFFSET(Summary!B$25,Summary!C63,4)*(1+$Q$49)</f>
        <v>2.0688559027777779E-2</v>
      </c>
      <c r="H63" s="18"/>
      <c r="I63" s="104">
        <v>3.2</v>
      </c>
      <c r="J63" s="103">
        <v>121</v>
      </c>
      <c r="K63" s="108">
        <v>-40</v>
      </c>
      <c r="L63" s="54">
        <f t="shared" si="3"/>
        <v>81</v>
      </c>
      <c r="M63" s="24">
        <f t="shared" si="4"/>
        <v>3.3010000000000002</v>
      </c>
      <c r="S63" s="101"/>
      <c r="T63" s="107"/>
    </row>
    <row r="64" spans="2:20" x14ac:dyDescent="0.35">
      <c r="B64" s="21">
        <v>20</v>
      </c>
      <c r="C64" s="22">
        <f ca="1">+OFFSET(Summary!B$25,Summary!B64-12,0)</f>
        <v>8</v>
      </c>
      <c r="D64" s="22" t="str">
        <f ca="1">+OFFSET(Summary!B$25,Summary!C64,1)</f>
        <v>Runner 8</v>
      </c>
      <c r="E64" s="57">
        <f t="shared" ca="1" si="5"/>
        <v>1.0597780531249998</v>
      </c>
      <c r="F64" s="23">
        <f t="shared" ca="1" si="2"/>
        <v>1.1234763777777776</v>
      </c>
      <c r="G64" s="56">
        <f ca="1">+M64*OFFSET(Summary!B$25,Summary!C64,4)*(1+$Q$49)</f>
        <v>6.3698324652777777E-2</v>
      </c>
      <c r="H64" s="18"/>
      <c r="I64" s="104">
        <v>9.3000000000000007</v>
      </c>
      <c r="J64" s="103">
        <v>1133.1099999999999</v>
      </c>
      <c r="K64" s="108">
        <v>-539.22</v>
      </c>
      <c r="L64" s="54">
        <f t="shared" si="3"/>
        <v>593.88999999999987</v>
      </c>
      <c r="M64" s="24">
        <f t="shared" si="4"/>
        <v>10.163500000000001</v>
      </c>
      <c r="S64" s="101"/>
      <c r="T64" s="107"/>
    </row>
    <row r="65" spans="2:20" x14ac:dyDescent="0.35">
      <c r="B65" s="21">
        <v>21</v>
      </c>
      <c r="C65" s="22">
        <f ca="1">+OFFSET(Summary!B$25,Summary!B65-12,0)</f>
        <v>9</v>
      </c>
      <c r="D65" s="22" t="str">
        <f ca="1">+OFFSET(Summary!B$25,Summary!C65,1)</f>
        <v>Runner 9</v>
      </c>
      <c r="E65" s="57">
        <f t="shared" ca="1" si="5"/>
        <v>1.1234763777777776</v>
      </c>
      <c r="F65" s="23">
        <f t="shared" ca="1" si="2"/>
        <v>1.1526540774305554</v>
      </c>
      <c r="G65" s="56">
        <f ca="1">+M65*OFFSET(Summary!B$25,Summary!C65,4)*(1+$Q$49)</f>
        <v>2.9177699652777774E-2</v>
      </c>
      <c r="H65" s="18"/>
      <c r="I65" s="104">
        <v>4</v>
      </c>
      <c r="J65" s="103">
        <v>789</v>
      </c>
      <c r="K65" s="108">
        <v>-267</v>
      </c>
      <c r="L65" s="54">
        <f t="shared" si="3"/>
        <v>522</v>
      </c>
      <c r="M65" s="24">
        <f t="shared" si="4"/>
        <v>4.6555</v>
      </c>
      <c r="S65" s="101"/>
      <c r="T65" s="107"/>
    </row>
    <row r="66" spans="2:20" x14ac:dyDescent="0.35">
      <c r="B66" s="21">
        <v>22</v>
      </c>
      <c r="C66" s="22">
        <f ca="1">+OFFSET(Summary!B$25,Summary!B66-12,0)</f>
        <v>10</v>
      </c>
      <c r="D66" s="22" t="str">
        <f ca="1">+OFFSET(Summary!B$25,Summary!C66,1)</f>
        <v>Runner 10</v>
      </c>
      <c r="E66" s="57">
        <f t="shared" ca="1" si="5"/>
        <v>1.1526540774305554</v>
      </c>
      <c r="F66" s="23">
        <f t="shared" ca="1" si="2"/>
        <v>1.1825163296006942</v>
      </c>
      <c r="G66" s="56">
        <f ca="1">+M66*OFFSET(Summary!B$25,Summary!C66,4)*(1+$Q$49)</f>
        <v>2.9862252170138888E-2</v>
      </c>
      <c r="H66" s="18"/>
      <c r="I66" s="104">
        <v>5.2</v>
      </c>
      <c r="J66" s="103">
        <v>35.1</v>
      </c>
      <c r="K66" s="108">
        <v>-940.75</v>
      </c>
      <c r="L66" s="54">
        <f t="shared" si="3"/>
        <v>-905.65</v>
      </c>
      <c r="M66" s="24">
        <f t="shared" si="4"/>
        <v>4.7647250000000003</v>
      </c>
      <c r="S66" s="101"/>
      <c r="T66" s="107"/>
    </row>
    <row r="67" spans="2:20" x14ac:dyDescent="0.35">
      <c r="B67" s="21">
        <v>23</v>
      </c>
      <c r="C67" s="22">
        <f ca="1">+OFFSET(Summary!B$25,Summary!B67-12,0)</f>
        <v>11</v>
      </c>
      <c r="D67" s="22" t="str">
        <f ca="1">+OFFSET(Summary!B$25,Summary!C67,1)</f>
        <v>Runner 11</v>
      </c>
      <c r="E67" s="57">
        <f t="shared" ca="1" si="5"/>
        <v>1.1825163296006942</v>
      </c>
      <c r="F67" s="23">
        <f t="shared" ca="1" si="2"/>
        <v>1.2370108151041663</v>
      </c>
      <c r="G67" s="56">
        <f ca="1">+M67*OFFSET(Summary!B$25,Summary!C67,4)*(1+$Q$49)</f>
        <v>5.4494485503472218E-2</v>
      </c>
      <c r="H67" s="18"/>
      <c r="I67" s="104">
        <v>8.3000000000000007</v>
      </c>
      <c r="J67" s="103">
        <v>549.29</v>
      </c>
      <c r="K67" s="108">
        <v>-308.64999999999998</v>
      </c>
      <c r="L67" s="54">
        <f t="shared" si="3"/>
        <v>240.64</v>
      </c>
      <c r="M67" s="24">
        <f t="shared" si="4"/>
        <v>8.6949649999999998</v>
      </c>
      <c r="S67" s="101"/>
      <c r="T67" s="107"/>
    </row>
    <row r="68" spans="2:20" x14ac:dyDescent="0.35">
      <c r="B68" s="97">
        <v>24</v>
      </c>
      <c r="C68" s="22">
        <f ca="1">+OFFSET(Summary!B$25,Summary!B68-12,0)</f>
        <v>12</v>
      </c>
      <c r="D68" s="22" t="str">
        <f ca="1">+OFFSET(Summary!B$25,Summary!C68,1)</f>
        <v>Runner 12</v>
      </c>
      <c r="E68" s="57">
        <f t="shared" ca="1" si="5"/>
        <v>1.2370108151041663</v>
      </c>
      <c r="F68" s="98">
        <f t="shared" ca="1" si="2"/>
        <v>1.2614102473090274</v>
      </c>
      <c r="G68" s="56">
        <f ca="1">+M68*OFFSET(Summary!B$25,Summary!C68,4)*(1+$Q$49)</f>
        <v>2.4399432204861109E-2</v>
      </c>
      <c r="H68" s="18"/>
      <c r="I68" s="104">
        <v>3.8</v>
      </c>
      <c r="J68" s="103">
        <v>151.51</v>
      </c>
      <c r="K68" s="108">
        <v>-116.83</v>
      </c>
      <c r="L68" s="54">
        <f t="shared" si="3"/>
        <v>34.679999999999993</v>
      </c>
      <c r="M68" s="24">
        <f t="shared" si="4"/>
        <v>3.8930949999999998</v>
      </c>
      <c r="S68" s="101"/>
      <c r="T68" s="107"/>
    </row>
    <row r="69" spans="2:20" x14ac:dyDescent="0.35">
      <c r="B69" s="21">
        <v>25</v>
      </c>
      <c r="C69" s="22">
        <f ca="1">+OFFSET(Summary!B$25,Summary!B69-24,0)</f>
        <v>1</v>
      </c>
      <c r="D69" s="22" t="str">
        <f ca="1">+OFFSET(Summary!B$25,Summary!C69,1)</f>
        <v>Runner 1</v>
      </c>
      <c r="E69" s="57">
        <f t="shared" ca="1" si="5"/>
        <v>1.2614102473090274</v>
      </c>
      <c r="F69" s="23">
        <f t="shared" ca="1" si="2"/>
        <v>1.2892120962673608</v>
      </c>
      <c r="G69" s="56">
        <f ca="1">+M69*OFFSET(Summary!B$25,Summary!C69,4)*(1+$Q$50)</f>
        <v>2.7801848958333333E-2</v>
      </c>
      <c r="H69" s="18"/>
      <c r="I69" s="104">
        <v>3.6</v>
      </c>
      <c r="J69" s="103">
        <v>95</v>
      </c>
      <c r="K69" s="108">
        <v>-61</v>
      </c>
      <c r="L69" s="54">
        <f t="shared" si="3"/>
        <v>34</v>
      </c>
      <c r="M69" s="24">
        <f t="shared" si="4"/>
        <v>3.6645000000000003</v>
      </c>
      <c r="S69" s="101"/>
      <c r="T69" s="107"/>
    </row>
    <row r="70" spans="2:20" x14ac:dyDescent="0.35">
      <c r="B70" s="21">
        <v>26</v>
      </c>
      <c r="C70" s="22">
        <f ca="1">+OFFSET(Summary!B$25,Summary!B70-24,0)</f>
        <v>2</v>
      </c>
      <c r="D70" s="22" t="str">
        <f ca="1">+OFFSET(Summary!B$25,Summary!C70,1)</f>
        <v>Runner 2</v>
      </c>
      <c r="E70" s="57">
        <f t="shared" ca="1" si="5"/>
        <v>1.2892120962673608</v>
      </c>
      <c r="F70" s="23">
        <f t="shared" ca="1" si="2"/>
        <v>1.3249049816840275</v>
      </c>
      <c r="G70" s="56">
        <f ca="1">+M70*OFFSET(Summary!B$25,Summary!C70,4)*(1+$Q$50)</f>
        <v>3.5692885416666667E-2</v>
      </c>
      <c r="H70" s="18"/>
      <c r="I70" s="104">
        <v>4.5</v>
      </c>
      <c r="J70" s="103">
        <v>217.67</v>
      </c>
      <c r="K70" s="108">
        <v>-26.14</v>
      </c>
      <c r="L70" s="54">
        <f t="shared" si="3"/>
        <v>191.52999999999997</v>
      </c>
      <c r="M70" s="24">
        <f t="shared" si="4"/>
        <v>4.7046000000000001</v>
      </c>
      <c r="S70" s="101"/>
      <c r="T70" s="107"/>
    </row>
    <row r="71" spans="2:20" x14ac:dyDescent="0.35">
      <c r="B71" s="21">
        <v>27</v>
      </c>
      <c r="C71" s="22">
        <f ca="1">+OFFSET(Summary!B$25,Summary!B71-24,0)</f>
        <v>3</v>
      </c>
      <c r="D71" s="22" t="str">
        <f ca="1">+OFFSET(Summary!B$25,Summary!C71,1)</f>
        <v>Runner 3</v>
      </c>
      <c r="E71" s="57">
        <f t="shared" ca="1" si="5"/>
        <v>1.3249049816840275</v>
      </c>
      <c r="F71" s="23">
        <f t="shared" ca="1" si="2"/>
        <v>1.3986975527777774</v>
      </c>
      <c r="G71" s="56">
        <f ca="1">+M71*OFFSET(Summary!B$25,Summary!C71,4)*(1+$Q$50)</f>
        <v>7.3792571093749995E-2</v>
      </c>
      <c r="H71" s="18"/>
      <c r="I71" s="104">
        <v>9</v>
      </c>
      <c r="J71" s="103">
        <v>811.31</v>
      </c>
      <c r="K71" s="108">
        <v>-169.75</v>
      </c>
      <c r="L71" s="54">
        <f t="shared" si="3"/>
        <v>641.55999999999995</v>
      </c>
      <c r="M71" s="24">
        <f t="shared" si="4"/>
        <v>9.7264350000000004</v>
      </c>
      <c r="S71" s="101"/>
      <c r="T71" s="107"/>
    </row>
    <row r="72" spans="2:20" x14ac:dyDescent="0.35">
      <c r="B72" s="21">
        <v>28</v>
      </c>
      <c r="C72" s="22">
        <f ca="1">+OFFSET(Summary!B$25,Summary!B72-24,0)</f>
        <v>4</v>
      </c>
      <c r="D72" s="22" t="str">
        <f ca="1">+OFFSET(Summary!B$25,Summary!C72,1)</f>
        <v>Runner 4</v>
      </c>
      <c r="E72" s="57">
        <f t="shared" ca="1" si="5"/>
        <v>1.3986975527777774</v>
      </c>
      <c r="F72" s="23">
        <f t="shared" ca="1" si="2"/>
        <v>1.4339534381944441</v>
      </c>
      <c r="G72" s="56">
        <f ca="1">+M72*OFFSET(Summary!B$25,Summary!C72,4)*(1+$Q$50)</f>
        <v>3.5255885416666667E-2</v>
      </c>
      <c r="H72" s="18"/>
      <c r="I72" s="104">
        <v>4.5</v>
      </c>
      <c r="J72" s="103">
        <v>191</v>
      </c>
      <c r="K72" s="108">
        <v>-88</v>
      </c>
      <c r="L72" s="54">
        <f t="shared" si="3"/>
        <v>103</v>
      </c>
      <c r="M72" s="24">
        <f t="shared" si="4"/>
        <v>4.6470000000000002</v>
      </c>
      <c r="S72" s="101"/>
      <c r="T72" s="107"/>
    </row>
    <row r="73" spans="2:20" x14ac:dyDescent="0.35">
      <c r="B73" s="21">
        <v>29</v>
      </c>
      <c r="C73" s="22">
        <f ca="1">+OFFSET(Summary!B$25,Summary!B73-24,0)</f>
        <v>5</v>
      </c>
      <c r="D73" s="22" t="str">
        <f ca="1">+OFFSET(Summary!B$25,Summary!C73,1)</f>
        <v>Runner 5</v>
      </c>
      <c r="E73" s="57">
        <f t="shared" ca="1" si="5"/>
        <v>1.4339534381944441</v>
      </c>
      <c r="F73" s="23">
        <f t="shared" ca="1" si="2"/>
        <v>1.4658331951388885</v>
      </c>
      <c r="G73" s="56">
        <f ca="1">+M73*OFFSET(Summary!B$25,Summary!C73,4)*(1+$Q$50)</f>
        <v>3.1879756944444441E-2</v>
      </c>
      <c r="H73" s="18"/>
      <c r="I73" s="104">
        <v>4</v>
      </c>
      <c r="J73" s="103">
        <v>317</v>
      </c>
      <c r="K73" s="108">
        <v>-230</v>
      </c>
      <c r="L73" s="54">
        <f t="shared" si="3"/>
        <v>87</v>
      </c>
      <c r="M73" s="24">
        <f t="shared" si="4"/>
        <v>4.202</v>
      </c>
      <c r="S73" s="101"/>
      <c r="T73" s="107"/>
    </row>
    <row r="74" spans="2:20" x14ac:dyDescent="0.35">
      <c r="B74" s="97">
        <v>30</v>
      </c>
      <c r="C74" s="22">
        <f ca="1">+OFFSET(Summary!B$25,Summary!B74-24,0)</f>
        <v>6</v>
      </c>
      <c r="D74" s="22" t="str">
        <f ca="1">+OFFSET(Summary!B$25,Summary!C74,1)</f>
        <v>Runner 6</v>
      </c>
      <c r="E74" s="57">
        <f t="shared" ca="1" si="5"/>
        <v>1.4658331951388885</v>
      </c>
      <c r="F74" s="98">
        <f t="shared" ca="1" si="2"/>
        <v>1.482589338020833</v>
      </c>
      <c r="G74" s="56">
        <f ca="1">+M74*OFFSET(Summary!B$25,Summary!C74,4)*(1+$Q$50)</f>
        <v>1.6756142881944443E-2</v>
      </c>
      <c r="H74" s="18"/>
      <c r="I74" s="104">
        <v>2.2000000000000002</v>
      </c>
      <c r="J74" s="103">
        <v>69.41</v>
      </c>
      <c r="K74" s="108">
        <v>-121.64</v>
      </c>
      <c r="L74" s="54">
        <f t="shared" si="3"/>
        <v>-52.230000000000004</v>
      </c>
      <c r="M74" s="24">
        <f t="shared" si="4"/>
        <v>2.2085900000000001</v>
      </c>
      <c r="S74" s="101"/>
      <c r="T74" s="107"/>
    </row>
    <row r="75" spans="2:20" x14ac:dyDescent="0.35">
      <c r="B75" s="21">
        <v>31</v>
      </c>
      <c r="C75" s="22">
        <f ca="1">+OFFSET(Summary!B$25,Summary!B75-24,0)</f>
        <v>7</v>
      </c>
      <c r="D75" s="22" t="str">
        <f ca="1">+OFFSET(Summary!B$25,Summary!C75,1)</f>
        <v>Runner 7</v>
      </c>
      <c r="E75" s="57">
        <f t="shared" ca="1" si="5"/>
        <v>1.482589338020833</v>
      </c>
      <c r="F75" s="23">
        <f t="shared" ca="1" si="2"/>
        <v>1.5308099740451386</v>
      </c>
      <c r="G75" s="56">
        <f ca="1">+M75*OFFSET(Summary!B$25,Summary!C75,4)*(1+$Q$50)</f>
        <v>4.8220636024305548E-2</v>
      </c>
      <c r="H75" s="18"/>
      <c r="I75" s="104">
        <v>6.1</v>
      </c>
      <c r="J75" s="103">
        <v>457.13</v>
      </c>
      <c r="K75" s="108">
        <v>-402.55</v>
      </c>
      <c r="L75" s="54">
        <f t="shared" si="3"/>
        <v>54.579999999999984</v>
      </c>
      <c r="M75" s="24">
        <f t="shared" si="4"/>
        <v>6.355855</v>
      </c>
      <c r="S75" s="101"/>
      <c r="T75" s="107"/>
    </row>
    <row r="76" spans="2:20" x14ac:dyDescent="0.35">
      <c r="B76" s="21">
        <v>32</v>
      </c>
      <c r="C76" s="22">
        <f ca="1">+OFFSET(Summary!B$25,Summary!B76-24,0)</f>
        <v>8</v>
      </c>
      <c r="D76" s="22" t="str">
        <f ca="1">+OFFSET(Summary!B$25,Summary!C76,1)</f>
        <v>Runner 8</v>
      </c>
      <c r="E76" s="57">
        <f t="shared" ca="1" si="5"/>
        <v>1.5308099740451386</v>
      </c>
      <c r="F76" s="23">
        <f t="shared" ca="1" si="2"/>
        <v>1.5659251621527774</v>
      </c>
      <c r="G76" s="56">
        <f ca="1">+M76*OFFSET(Summary!B$25,Summary!C76,4)*(1+$Q$50)</f>
        <v>3.5115188107638882E-2</v>
      </c>
      <c r="H76" s="18"/>
      <c r="I76" s="104">
        <v>4.8</v>
      </c>
      <c r="J76" s="103">
        <v>127.46</v>
      </c>
      <c r="K76" s="108">
        <v>-598.01</v>
      </c>
      <c r="L76" s="54">
        <f t="shared" si="3"/>
        <v>-470.55</v>
      </c>
      <c r="M76" s="24">
        <f t="shared" si="4"/>
        <v>4.6284549999999998</v>
      </c>
      <c r="S76" s="101"/>
      <c r="T76" s="107"/>
    </row>
    <row r="77" spans="2:20" x14ac:dyDescent="0.35">
      <c r="B77" s="21">
        <v>33</v>
      </c>
      <c r="C77" s="22">
        <f ca="1">+OFFSET(Summary!B$25,Summary!B77-24,0)</f>
        <v>9</v>
      </c>
      <c r="D77" s="22" t="str">
        <f ca="1">+OFFSET(Summary!B$25,Summary!C77,1)</f>
        <v>Runner 9</v>
      </c>
      <c r="E77" s="57">
        <f t="shared" ca="1" si="5"/>
        <v>1.5659251621527774</v>
      </c>
      <c r="F77" s="23">
        <f t="shared" ca="1" si="2"/>
        <v>1.6004963383680553</v>
      </c>
      <c r="G77" s="56">
        <f ca="1">+M77*OFFSET(Summary!B$25,Summary!C77,4)*(1+$Q$50)</f>
        <v>3.4571176215277777E-2</v>
      </c>
      <c r="H77" s="18"/>
      <c r="I77" s="104">
        <v>4.3</v>
      </c>
      <c r="J77" s="103">
        <v>257.38</v>
      </c>
      <c r="K77" s="108">
        <v>-1.26</v>
      </c>
      <c r="L77" s="54">
        <f t="shared" si="3"/>
        <v>256.12</v>
      </c>
      <c r="M77" s="24">
        <f t="shared" si="4"/>
        <v>4.5567500000000001</v>
      </c>
      <c r="S77" s="101"/>
      <c r="T77" s="107"/>
    </row>
    <row r="78" spans="2:20" x14ac:dyDescent="0.35">
      <c r="B78" s="21">
        <v>34</v>
      </c>
      <c r="C78" s="22">
        <f ca="1">+OFFSET(Summary!B$25,Summary!B78-24,0)</f>
        <v>10</v>
      </c>
      <c r="D78" s="22" t="str">
        <f ca="1">+OFFSET(Summary!B$25,Summary!C78,1)</f>
        <v>Runner 10</v>
      </c>
      <c r="E78" s="57">
        <f t="shared" ca="1" si="5"/>
        <v>1.6004963383680553</v>
      </c>
      <c r="F78" s="23">
        <f t="shared" ca="1" si="2"/>
        <v>1.6325945194444442</v>
      </c>
      <c r="G78" s="56">
        <f ca="1">+M78*OFFSET(Summary!B$25,Summary!C78,4)*(1+$Q$50)</f>
        <v>3.2098181076388885E-2</v>
      </c>
      <c r="H78" s="18"/>
      <c r="I78" s="104">
        <v>4.3</v>
      </c>
      <c r="J78" s="103">
        <v>19.91</v>
      </c>
      <c r="K78" s="108">
        <v>-178.24</v>
      </c>
      <c r="L78" s="54">
        <f t="shared" si="3"/>
        <v>-158.33000000000001</v>
      </c>
      <c r="M78" s="24">
        <f t="shared" si="4"/>
        <v>4.2307899999999998</v>
      </c>
      <c r="S78" s="101"/>
      <c r="T78" s="107"/>
    </row>
    <row r="79" spans="2:20" x14ac:dyDescent="0.35">
      <c r="B79" s="21">
        <v>35</v>
      </c>
      <c r="C79" s="22">
        <f ca="1">+OFFSET(Summary!B$25,Summary!B79-24,0)</f>
        <v>11</v>
      </c>
      <c r="D79" s="22" t="str">
        <f ca="1">+OFFSET(Summary!B$25,Summary!C79,1)</f>
        <v>Runner 11</v>
      </c>
      <c r="E79" s="57">
        <f t="shared" ca="1" si="5"/>
        <v>1.6325945194444442</v>
      </c>
      <c r="F79" s="23">
        <f t="shared" ca="1" si="2"/>
        <v>1.6722052691840275</v>
      </c>
      <c r="G79" s="56">
        <f ca="1">+M79*OFFSET(Summary!B$25,Summary!C79,4)*(1+$Q$50)</f>
        <v>3.9610749739583333E-2</v>
      </c>
      <c r="H79" s="18"/>
      <c r="I79" s="104">
        <v>5</v>
      </c>
      <c r="J79" s="103">
        <v>242.12</v>
      </c>
      <c r="K79" s="108">
        <v>-42.23</v>
      </c>
      <c r="L79" s="54">
        <f t="shared" si="3"/>
        <v>199.89000000000001</v>
      </c>
      <c r="M79" s="24">
        <f t="shared" si="4"/>
        <v>5.2210049999999999</v>
      </c>
      <c r="S79" s="101"/>
      <c r="T79" s="107"/>
    </row>
    <row r="80" spans="2:20" ht="15" thickBot="1" x14ac:dyDescent="0.4">
      <c r="B80" s="28">
        <v>36</v>
      </c>
      <c r="C80" s="29">
        <f ca="1">+OFFSET(Summary!B$25,Summary!B80-24,0)</f>
        <v>12</v>
      </c>
      <c r="D80" s="29" t="str">
        <f ca="1">+OFFSET(Summary!B$25,Summary!C80,1)</f>
        <v>Runner 12</v>
      </c>
      <c r="E80" s="58">
        <f t="shared" ca="1" si="5"/>
        <v>1.6722052691840275</v>
      </c>
      <c r="F80" s="30">
        <f ca="1">+E80+G80</f>
        <v>1.7197454446180553</v>
      </c>
      <c r="G80" s="59">
        <f ca="1">+M80*OFFSET(Summary!B$25,Summary!C80,4)*(1+$Q$50)</f>
        <v>4.7540175434027776E-2</v>
      </c>
      <c r="H80" s="31"/>
      <c r="I80" s="105">
        <v>6.2</v>
      </c>
      <c r="J80" s="106">
        <v>215.83</v>
      </c>
      <c r="K80" s="109">
        <v>-299.33</v>
      </c>
      <c r="L80" s="55">
        <f t="shared" si="3"/>
        <v>-83.499999999999972</v>
      </c>
      <c r="M80" s="32">
        <f t="shared" si="4"/>
        <v>6.2661650000000009</v>
      </c>
      <c r="T80" s="107"/>
    </row>
    <row r="81" spans="2:18" x14ac:dyDescent="0.35">
      <c r="B81" s="22"/>
      <c r="C81" s="22"/>
      <c r="D81" s="22"/>
      <c r="E81" s="23"/>
      <c r="F81" s="23"/>
      <c r="G81" s="88"/>
      <c r="H81" s="2"/>
      <c r="I81" s="89"/>
      <c r="J81" s="90"/>
      <c r="K81" s="90"/>
      <c r="L81" s="91"/>
      <c r="M81" s="92"/>
      <c r="N81" s="93"/>
      <c r="O81" s="93"/>
      <c r="P81" s="93"/>
      <c r="Q81" s="93"/>
      <c r="R81" s="93"/>
    </row>
    <row r="82" spans="2:18" x14ac:dyDescent="0.35">
      <c r="B82" s="22"/>
      <c r="C82" s="22"/>
      <c r="D82" s="22"/>
      <c r="E82" s="23"/>
      <c r="F82" s="23"/>
      <c r="G82" s="88"/>
      <c r="H82" s="2"/>
      <c r="I82" s="89"/>
      <c r="J82" s="90"/>
      <c r="K82" s="90"/>
      <c r="L82" s="91"/>
      <c r="M82" s="92"/>
      <c r="N82" s="93"/>
      <c r="O82" s="93"/>
      <c r="P82" s="93"/>
      <c r="Q82" s="93"/>
      <c r="R82" s="93"/>
    </row>
    <row r="83" spans="2:18" x14ac:dyDescent="0.35">
      <c r="B83" s="22"/>
      <c r="C83" s="22" t="s">
        <v>56</v>
      </c>
      <c r="D83" s="22"/>
      <c r="E83" s="23"/>
      <c r="F83" s="23"/>
      <c r="G83" s="88"/>
      <c r="H83" s="2"/>
      <c r="I83" s="89"/>
      <c r="J83" s="90"/>
      <c r="K83" s="90"/>
      <c r="L83" s="91"/>
      <c r="M83" s="92"/>
      <c r="N83" s="93"/>
      <c r="O83" s="93"/>
      <c r="P83" s="93"/>
      <c r="Q83" s="93"/>
      <c r="R83" s="93"/>
    </row>
    <row r="84" spans="2:18" x14ac:dyDescent="0.35">
      <c r="B84" s="123" t="s">
        <v>57</v>
      </c>
      <c r="C84" s="123"/>
      <c r="D84" s="123"/>
      <c r="E84" s="123"/>
      <c r="F84" s="123"/>
      <c r="G84" s="123"/>
      <c r="H84" s="123"/>
      <c r="I84" s="123"/>
      <c r="J84" s="123"/>
      <c r="K84" s="123"/>
      <c r="L84" s="123"/>
      <c r="M84" s="92"/>
      <c r="N84" s="93"/>
      <c r="O84" s="93"/>
      <c r="P84" s="93"/>
      <c r="Q84" s="93"/>
      <c r="R84" s="93"/>
    </row>
    <row r="85" spans="2:18" x14ac:dyDescent="0.35">
      <c r="B85" s="123"/>
      <c r="C85" s="123"/>
      <c r="D85" s="123"/>
      <c r="E85" s="123"/>
      <c r="F85" s="123"/>
      <c r="G85" s="123"/>
      <c r="H85" s="123"/>
      <c r="I85" s="123"/>
      <c r="J85" s="123"/>
      <c r="K85" s="123"/>
      <c r="L85" s="123"/>
      <c r="M85" s="92"/>
      <c r="N85" s="93"/>
      <c r="O85" s="93"/>
      <c r="P85" s="93"/>
      <c r="Q85" s="93"/>
      <c r="R85" s="93"/>
    </row>
    <row r="86" spans="2:18" x14ac:dyDescent="0.35">
      <c r="B86" s="123"/>
      <c r="C86" s="123"/>
      <c r="D86" s="123"/>
      <c r="E86" s="123"/>
      <c r="F86" s="123"/>
      <c r="G86" s="123"/>
      <c r="H86" s="123"/>
      <c r="I86" s="123"/>
      <c r="J86" s="123"/>
      <c r="K86" s="123"/>
      <c r="L86" s="123"/>
      <c r="M86" s="92"/>
      <c r="N86" s="93"/>
      <c r="O86" s="93"/>
      <c r="P86" s="93"/>
      <c r="Q86" s="93"/>
      <c r="R86" s="93"/>
    </row>
    <row r="87" spans="2:18" ht="23.5" x14ac:dyDescent="0.35">
      <c r="B87" s="94" t="s">
        <v>58</v>
      </c>
      <c r="C87"/>
      <c r="D87"/>
      <c r="E87"/>
      <c r="F87"/>
      <c r="G87"/>
      <c r="H87"/>
      <c r="I87" s="89"/>
      <c r="J87" s="90"/>
      <c r="K87" s="90"/>
      <c r="L87" s="91"/>
      <c r="M87" s="92"/>
      <c r="N87" s="93"/>
      <c r="O87" s="93"/>
      <c r="P87" s="93"/>
      <c r="Q87" s="93"/>
      <c r="R87" s="93"/>
    </row>
    <row r="88" spans="2:18" x14ac:dyDescent="0.35">
      <c r="B88"/>
      <c r="C88"/>
      <c r="D88"/>
      <c r="E88"/>
      <c r="F88"/>
      <c r="G88"/>
      <c r="H88"/>
      <c r="I88" s="89"/>
      <c r="J88" s="90"/>
      <c r="K88" s="90"/>
      <c r="L88" s="91"/>
      <c r="M88" s="92"/>
      <c r="N88" s="93"/>
      <c r="O88" s="93"/>
      <c r="P88" s="93"/>
      <c r="Q88" s="93"/>
      <c r="R88" s="93"/>
    </row>
    <row r="89" spans="2:18" ht="14.5" customHeight="1" x14ac:dyDescent="0.35">
      <c r="B89" s="100" t="s">
        <v>59</v>
      </c>
      <c r="C89" s="124" t="s">
        <v>60</v>
      </c>
      <c r="D89" s="125"/>
      <c r="E89" s="124" t="s">
        <v>61</v>
      </c>
      <c r="F89" s="125"/>
      <c r="G89" s="124" t="s">
        <v>62</v>
      </c>
      <c r="H89" s="125"/>
      <c r="I89" s="89"/>
      <c r="J89" s="90"/>
      <c r="K89" s="90"/>
      <c r="L89" s="91"/>
      <c r="M89" s="92"/>
      <c r="N89" s="93"/>
      <c r="O89" s="93"/>
      <c r="P89" s="93"/>
      <c r="Q89" s="93"/>
      <c r="R89" s="93"/>
    </row>
    <row r="90" spans="2:18" x14ac:dyDescent="0.35">
      <c r="B90" s="100">
        <v>6</v>
      </c>
      <c r="C90" s="96" t="s">
        <v>74</v>
      </c>
      <c r="D90" s="99">
        <v>0.4375</v>
      </c>
      <c r="E90" s="100" t="s">
        <v>74</v>
      </c>
      <c r="F90" s="95">
        <v>0.47916666666666669</v>
      </c>
      <c r="G90" s="100" t="s">
        <v>76</v>
      </c>
      <c r="H90" s="95">
        <v>0.76041666666666663</v>
      </c>
      <c r="I90" s="89"/>
      <c r="J90" s="90"/>
      <c r="K90" s="90"/>
      <c r="L90" s="91"/>
      <c r="M90" s="92"/>
      <c r="N90" s="93"/>
      <c r="O90" s="93"/>
      <c r="P90" s="93"/>
      <c r="Q90" s="93"/>
      <c r="R90" s="93"/>
    </row>
    <row r="91" spans="2:18" x14ac:dyDescent="0.35">
      <c r="B91" s="100">
        <v>12</v>
      </c>
      <c r="C91" s="100" t="s">
        <v>74</v>
      </c>
      <c r="D91" s="99">
        <v>0.64583333333333337</v>
      </c>
      <c r="E91" s="100" t="s">
        <v>74</v>
      </c>
      <c r="F91" s="95">
        <v>0.69444444444444453</v>
      </c>
      <c r="G91" s="100" t="s">
        <v>80</v>
      </c>
      <c r="H91" s="95">
        <v>0.96875</v>
      </c>
      <c r="I91" s="89"/>
      <c r="J91" s="90"/>
      <c r="K91" s="90"/>
      <c r="L91" s="91"/>
      <c r="M91" s="92"/>
      <c r="N91" s="93"/>
      <c r="O91" s="93"/>
      <c r="P91" s="93"/>
      <c r="Q91" s="93"/>
      <c r="R91" s="93"/>
    </row>
    <row r="92" spans="2:18" x14ac:dyDescent="0.35">
      <c r="B92" s="100">
        <v>18</v>
      </c>
      <c r="C92" s="100" t="s">
        <v>74</v>
      </c>
      <c r="D92" s="99">
        <v>0.85416666666666663</v>
      </c>
      <c r="E92" s="100" t="s">
        <v>74</v>
      </c>
      <c r="F92" s="95">
        <v>0.89583333333333337</v>
      </c>
      <c r="G92" s="100" t="s">
        <v>79</v>
      </c>
      <c r="H92" s="95">
        <v>0.16666666666666666</v>
      </c>
      <c r="I92" s="89"/>
      <c r="J92" s="90"/>
      <c r="K92" s="90"/>
      <c r="L92" s="91"/>
      <c r="M92" s="92"/>
      <c r="N92" s="93"/>
      <c r="O92" s="93"/>
      <c r="P92" s="93"/>
      <c r="Q92" s="93"/>
      <c r="R92" s="93"/>
    </row>
    <row r="93" spans="2:18" x14ac:dyDescent="0.35">
      <c r="B93" s="100">
        <v>24</v>
      </c>
      <c r="C93" s="96" t="s">
        <v>75</v>
      </c>
      <c r="D93" s="99">
        <v>5.2083333333333336E-2</v>
      </c>
      <c r="E93" s="100" t="s">
        <v>75</v>
      </c>
      <c r="F93" s="95">
        <v>9.375E-2</v>
      </c>
      <c r="G93" s="100" t="s">
        <v>78</v>
      </c>
      <c r="H93" s="95">
        <v>0.38541666666666669</v>
      </c>
      <c r="I93" s="89"/>
      <c r="J93" s="90"/>
      <c r="K93" s="90"/>
      <c r="L93" s="91"/>
      <c r="M93" s="92"/>
      <c r="N93" s="93"/>
      <c r="O93" s="93"/>
      <c r="P93" s="93"/>
      <c r="Q93" s="93"/>
      <c r="R93" s="93"/>
    </row>
    <row r="94" spans="2:18" x14ac:dyDescent="0.35">
      <c r="B94" s="100">
        <v>30</v>
      </c>
      <c r="C94" s="96" t="s">
        <v>75</v>
      </c>
      <c r="D94" s="99">
        <v>0.22916666666666666</v>
      </c>
      <c r="E94" s="100" t="s">
        <v>75</v>
      </c>
      <c r="F94" s="95">
        <v>0.27083333333333331</v>
      </c>
      <c r="G94" s="100" t="s">
        <v>77</v>
      </c>
      <c r="H94" s="95">
        <v>0.63541666666666663</v>
      </c>
      <c r="I94" s="89"/>
      <c r="J94" s="90"/>
      <c r="K94" s="90"/>
      <c r="L94" s="91"/>
      <c r="M94" s="92"/>
      <c r="N94" s="93"/>
      <c r="O94" s="93"/>
      <c r="P94" s="93"/>
      <c r="Q94" s="93"/>
      <c r="R94" s="93"/>
    </row>
    <row r="95" spans="2:18" x14ac:dyDescent="0.35">
      <c r="B95" s="22"/>
      <c r="C95" s="22"/>
      <c r="D95" s="22"/>
      <c r="E95" s="23"/>
      <c r="F95" s="23"/>
      <c r="G95" s="88"/>
      <c r="H95" s="2"/>
      <c r="I95" s="89"/>
      <c r="J95" s="90"/>
      <c r="K95" s="90"/>
      <c r="L95" s="91"/>
      <c r="M95" s="92"/>
      <c r="N95" s="93"/>
      <c r="O95" s="93"/>
      <c r="P95" s="93"/>
      <c r="Q95" s="93"/>
      <c r="R95" s="93"/>
    </row>
    <row r="97" spans="1:14" ht="23.5" x14ac:dyDescent="0.35">
      <c r="A97" s="110" t="s">
        <v>63</v>
      </c>
      <c r="B97" s="110"/>
      <c r="C97" s="110"/>
      <c r="D97" s="110"/>
      <c r="E97" s="110"/>
      <c r="F97" s="110"/>
      <c r="G97" s="110"/>
      <c r="H97" s="110"/>
      <c r="I97" s="110"/>
      <c r="J97" s="110"/>
      <c r="K97" s="110"/>
      <c r="L97" s="110"/>
      <c r="M97" s="110"/>
      <c r="N97" s="110"/>
    </row>
    <row r="99" spans="1:14" x14ac:dyDescent="0.35">
      <c r="B99" s="87" t="s">
        <v>64</v>
      </c>
    </row>
    <row r="100" spans="1:14" ht="32.65" customHeight="1" x14ac:dyDescent="0.35">
      <c r="B100" s="111" t="s">
        <v>65</v>
      </c>
      <c r="C100" s="111"/>
      <c r="D100" s="111"/>
      <c r="E100" s="111"/>
      <c r="F100" s="111"/>
    </row>
    <row r="101" spans="1:14" x14ac:dyDescent="0.35">
      <c r="B101" s="87" t="s">
        <v>66</v>
      </c>
    </row>
    <row r="102" spans="1:14" x14ac:dyDescent="0.35">
      <c r="B102" s="87" t="s">
        <v>67</v>
      </c>
    </row>
    <row r="103" spans="1:14" x14ac:dyDescent="0.35">
      <c r="B103" s="87"/>
    </row>
    <row r="104" spans="1:14" x14ac:dyDescent="0.35">
      <c r="B104" s="87" t="s">
        <v>68</v>
      </c>
    </row>
    <row r="105" spans="1:14" x14ac:dyDescent="0.35">
      <c r="B105" s="87" t="s">
        <v>69</v>
      </c>
    </row>
    <row r="106" spans="1:14" x14ac:dyDescent="0.35">
      <c r="B106" s="87" t="s">
        <v>70</v>
      </c>
    </row>
    <row r="107" spans="1:14" x14ac:dyDescent="0.35">
      <c r="B107" s="87" t="s">
        <v>71</v>
      </c>
    </row>
    <row r="108" spans="1:14" x14ac:dyDescent="0.35">
      <c r="B108" t="s">
        <v>72</v>
      </c>
    </row>
    <row r="109" spans="1:14" x14ac:dyDescent="0.35">
      <c r="B109" t="s">
        <v>73</v>
      </c>
    </row>
  </sheetData>
  <sheetProtection algorithmName="SHA-512" hashValue="w2AxIoLON39bef9dVYNaawtPOsk9sYIF9R22SaqtnU4sP0dmP0SgBHDi68UskZa+ICAF0A+yhi9YuQhkR4ugUA==" saltValue="nORAH1Z507Xu0473zaU+Hw==" spinCount="100000" sheet="1" objects="1" scenarios="1"/>
  <protectedRanges>
    <protectedRange sqref="E24" name="Range7"/>
    <protectedRange sqref="C35:D35 C33:D33" name="Range1_5"/>
    <protectedRange sqref="D37 C37:C42 D38:E40 I42" name="Range1_4"/>
    <protectedRange sqref="C36:D36" name="Range1_3"/>
    <protectedRange sqref="C29:D29 C32:D32" name="Range1_2"/>
    <protectedRange sqref="C30:D30 E26:E37" name="Range1_1"/>
    <protectedRange sqref="C26:C42 I42 D26:E40" name="Range1"/>
  </protectedRanges>
  <mergeCells count="13">
    <mergeCell ref="A97:N97"/>
    <mergeCell ref="B100:F100"/>
    <mergeCell ref="B3:G13"/>
    <mergeCell ref="A1:G1"/>
    <mergeCell ref="D42:E42"/>
    <mergeCell ref="B41:C41"/>
    <mergeCell ref="B42:C42"/>
    <mergeCell ref="D41:E41"/>
    <mergeCell ref="G42:L42"/>
    <mergeCell ref="C89:D89"/>
    <mergeCell ref="E89:F89"/>
    <mergeCell ref="G89:H89"/>
    <mergeCell ref="B84:L86"/>
  </mergeCells>
  <conditionalFormatting sqref="E45:E83 E95">
    <cfRule type="cellIs" dxfId="0" priority="2" operator="between">
      <formula>$Q$53</formula>
      <formula>$Q$54</formula>
    </cfRule>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5:H67"/>
  <sheetViews>
    <sheetView topLeftCell="A25" workbookViewId="0">
      <selection activeCell="C53" sqref="C53"/>
    </sheetView>
  </sheetViews>
  <sheetFormatPr defaultColWidth="8.81640625" defaultRowHeight="14.5" x14ac:dyDescent="0.35"/>
  <cols>
    <col min="3" max="3" width="16" customWidth="1"/>
    <col min="4" max="4" width="21.453125" customWidth="1"/>
    <col min="8" max="8" width="15.26953125" customWidth="1"/>
  </cols>
  <sheetData>
    <row r="5" spans="4:7" x14ac:dyDescent="0.35">
      <c r="D5" s="12">
        <v>374.11291273474779</v>
      </c>
    </row>
    <row r="6" spans="4:7" x14ac:dyDescent="0.35">
      <c r="D6" s="12">
        <v>131.8101157412521</v>
      </c>
      <c r="G6" s="12">
        <v>-158.61178464770396</v>
      </c>
    </row>
    <row r="7" spans="4:7" x14ac:dyDescent="0.35">
      <c r="D7" s="12">
        <v>209.50016580128678</v>
      </c>
      <c r="G7" s="12">
        <v>-337.96166451740186</v>
      </c>
    </row>
    <row r="8" spans="4:7" x14ac:dyDescent="0.35">
      <c r="D8" s="12">
        <v>391.42708359336842</v>
      </c>
      <c r="G8" s="12">
        <v>-204.15530980181703</v>
      </c>
    </row>
    <row r="9" spans="4:7" x14ac:dyDescent="0.35">
      <c r="D9" s="12">
        <v>391.36080265355253</v>
      </c>
      <c r="G9" s="12">
        <v>-325.72709056949617</v>
      </c>
    </row>
    <row r="10" spans="4:7" x14ac:dyDescent="0.35">
      <c r="D10" s="12">
        <v>116.16782606923576</v>
      </c>
      <c r="G10" s="12">
        <v>-467.06089834666392</v>
      </c>
    </row>
    <row r="11" spans="4:7" x14ac:dyDescent="0.35">
      <c r="D11" s="12">
        <v>166.10851009368849</v>
      </c>
      <c r="G11" s="12">
        <v>-109.29561803519721</v>
      </c>
    </row>
    <row r="12" spans="4:7" x14ac:dyDescent="0.35">
      <c r="D12" s="12">
        <v>336.43045129013001</v>
      </c>
      <c r="G12" s="12">
        <v>-51.927653711318996</v>
      </c>
    </row>
    <row r="13" spans="4:7" x14ac:dyDescent="0.35">
      <c r="D13" s="12">
        <v>640.02157754135305</v>
      </c>
      <c r="G13" s="12">
        <v>-384.70529780197091</v>
      </c>
    </row>
    <row r="14" spans="4:7" x14ac:dyDescent="0.35">
      <c r="D14" s="12">
        <v>634.56814661789099</v>
      </c>
      <c r="G14" s="12">
        <v>-502.68776436614996</v>
      </c>
    </row>
    <row r="15" spans="4:7" x14ac:dyDescent="0.35">
      <c r="D15" s="12">
        <v>48.4064571738243</v>
      </c>
      <c r="G15" s="12">
        <v>-431.71050655365099</v>
      </c>
    </row>
    <row r="16" spans="4:7" x14ac:dyDescent="0.35">
      <c r="D16" s="12">
        <v>225.74270236349156</v>
      </c>
      <c r="G16" s="12">
        <v>-859.10517591476594</v>
      </c>
    </row>
    <row r="17" spans="4:7" x14ac:dyDescent="0.35">
      <c r="D17" s="12">
        <v>266.16205714225754</v>
      </c>
      <c r="G17" s="12">
        <v>-188.10159307241463</v>
      </c>
    </row>
    <row r="18" spans="4:7" x14ac:dyDescent="0.35">
      <c r="D18" s="12">
        <v>331.36136236190669</v>
      </c>
      <c r="G18" s="12">
        <v>-178.20264645528852</v>
      </c>
    </row>
    <row r="19" spans="4:7" x14ac:dyDescent="0.35">
      <c r="D19" s="12">
        <v>255.30387010383484</v>
      </c>
      <c r="G19" s="12">
        <v>-246.46365376472448</v>
      </c>
    </row>
    <row r="20" spans="4:7" x14ac:dyDescent="0.35">
      <c r="D20" s="12">
        <v>96.527990242004208</v>
      </c>
      <c r="G20" s="12">
        <v>-359.15181184768642</v>
      </c>
    </row>
    <row r="21" spans="4:7" x14ac:dyDescent="0.35">
      <c r="D21" s="12">
        <v>400.49778873062093</v>
      </c>
      <c r="G21" s="12">
        <v>-245.46055094528072</v>
      </c>
    </row>
    <row r="22" spans="4:7" x14ac:dyDescent="0.35">
      <c r="D22" s="12">
        <v>625.77327582549879</v>
      </c>
      <c r="G22" s="12">
        <v>-361.79239204788109</v>
      </c>
    </row>
    <row r="23" spans="4:7" x14ac:dyDescent="0.35">
      <c r="D23" s="12">
        <v>98.394592174528015</v>
      </c>
      <c r="G23" s="12">
        <v>-86.056110214233001</v>
      </c>
    </row>
    <row r="24" spans="4:7" x14ac:dyDescent="0.35">
      <c r="D24" s="12">
        <v>255.67901908111696</v>
      </c>
      <c r="G24" s="12">
        <v>-32.470121171950936</v>
      </c>
    </row>
    <row r="25" spans="4:7" x14ac:dyDescent="0.35">
      <c r="D25" s="12">
        <v>62.08952439689682</v>
      </c>
      <c r="G25" s="12">
        <v>-829.97091872405906</v>
      </c>
    </row>
    <row r="26" spans="4:7" x14ac:dyDescent="0.35">
      <c r="D26" s="12">
        <v>70.848098726272497</v>
      </c>
      <c r="G26" s="12">
        <v>-135.86528331374902</v>
      </c>
    </row>
    <row r="27" spans="4:7" x14ac:dyDescent="0.35">
      <c r="D27" s="12">
        <v>426.58702925300616</v>
      </c>
      <c r="G27" s="12">
        <v>-185.72629777527106</v>
      </c>
    </row>
    <row r="28" spans="4:7" x14ac:dyDescent="0.35">
      <c r="D28" s="12">
        <v>107.9899102737903</v>
      </c>
      <c r="G28" s="12">
        <v>-544.61438452911477</v>
      </c>
    </row>
    <row r="29" spans="4:7" x14ac:dyDescent="0.35">
      <c r="D29" s="12">
        <v>132.78357592773418</v>
      </c>
      <c r="G29" s="12">
        <v>-133.569782348633</v>
      </c>
    </row>
    <row r="30" spans="4:7" x14ac:dyDescent="0.35">
      <c r="D30" s="12">
        <v>140.15628871917616</v>
      </c>
      <c r="G30" s="12">
        <v>-42.912119197845392</v>
      </c>
    </row>
    <row r="31" spans="4:7" x14ac:dyDescent="0.35">
      <c r="D31" s="12">
        <v>42.152443614006003</v>
      </c>
      <c r="G31" s="12">
        <v>-449.9426955337525</v>
      </c>
    </row>
    <row r="32" spans="4:7" x14ac:dyDescent="0.35">
      <c r="D32" s="12">
        <v>22.787764310836803</v>
      </c>
      <c r="G32" s="12">
        <v>-151.2396131742</v>
      </c>
    </row>
    <row r="33" spans="4:8" x14ac:dyDescent="0.35">
      <c r="D33" s="12">
        <v>337.2308790407177</v>
      </c>
      <c r="G33" s="12">
        <v>-126.8839316201209</v>
      </c>
      <c r="H33" s="12"/>
    </row>
    <row r="34" spans="4:8" x14ac:dyDescent="0.35">
      <c r="D34" s="12">
        <v>357.11008573913693</v>
      </c>
      <c r="G34" s="12">
        <v>-56.339928806901</v>
      </c>
      <c r="H34" s="12"/>
    </row>
    <row r="35" spans="4:8" x14ac:dyDescent="0.35">
      <c r="D35" s="12">
        <v>239.33060401534806</v>
      </c>
      <c r="G35" s="12">
        <v>-229.71996239423598</v>
      </c>
      <c r="H35" s="12"/>
    </row>
    <row r="36" spans="4:8" x14ac:dyDescent="0.35">
      <c r="G36" s="12">
        <v>-16.822407760143307</v>
      </c>
      <c r="H36" s="12"/>
    </row>
    <row r="37" spans="4:8" x14ac:dyDescent="0.35">
      <c r="G37" s="12">
        <v>-31.236510780334502</v>
      </c>
      <c r="H37" s="12"/>
    </row>
    <row r="38" spans="4:8" x14ac:dyDescent="0.35">
      <c r="G38" s="12">
        <v>-166.0974052534099</v>
      </c>
      <c r="H38" s="12"/>
    </row>
    <row r="39" spans="4:8" x14ac:dyDescent="0.35">
      <c r="G39" s="12">
        <v>-358.34966001510702</v>
      </c>
      <c r="H39" s="12"/>
    </row>
    <row r="40" spans="4:8" x14ac:dyDescent="0.35">
      <c r="G40" s="12">
        <v>-156.38571396636803</v>
      </c>
      <c r="H40" s="12"/>
    </row>
    <row r="41" spans="4:8" x14ac:dyDescent="0.35">
      <c r="G41" s="12">
        <v>-142.19462298584415</v>
      </c>
      <c r="H41" s="12"/>
    </row>
    <row r="42" spans="4:8" x14ac:dyDescent="0.35">
      <c r="H42" s="12"/>
    </row>
    <row r="43" spans="4:8" x14ac:dyDescent="0.35">
      <c r="H43" s="12"/>
    </row>
    <row r="44" spans="4:8" x14ac:dyDescent="0.35">
      <c r="H44" s="12"/>
    </row>
    <row r="45" spans="4:8" x14ac:dyDescent="0.35">
      <c r="H45" s="12"/>
    </row>
    <row r="46" spans="4:8" x14ac:dyDescent="0.35">
      <c r="H46" s="12"/>
    </row>
    <row r="47" spans="4:8" x14ac:dyDescent="0.35">
      <c r="H47" s="12"/>
    </row>
    <row r="48" spans="4:8" x14ac:dyDescent="0.35">
      <c r="H48" s="12"/>
    </row>
    <row r="49" spans="8:8" x14ac:dyDescent="0.35">
      <c r="H49" s="12"/>
    </row>
    <row r="50" spans="8:8" x14ac:dyDescent="0.35">
      <c r="H50" s="12"/>
    </row>
    <row r="51" spans="8:8" x14ac:dyDescent="0.35">
      <c r="H51" s="12"/>
    </row>
    <row r="52" spans="8:8" x14ac:dyDescent="0.35">
      <c r="H52" s="12"/>
    </row>
    <row r="53" spans="8:8" x14ac:dyDescent="0.35">
      <c r="H53" s="12"/>
    </row>
    <row r="54" spans="8:8" x14ac:dyDescent="0.35">
      <c r="H54" s="12"/>
    </row>
    <row r="55" spans="8:8" x14ac:dyDescent="0.35">
      <c r="H55" s="12"/>
    </row>
    <row r="56" spans="8:8" x14ac:dyDescent="0.35">
      <c r="H56" s="12"/>
    </row>
    <row r="57" spans="8:8" x14ac:dyDescent="0.35">
      <c r="H57" s="12"/>
    </row>
    <row r="58" spans="8:8" x14ac:dyDescent="0.35">
      <c r="H58" s="12"/>
    </row>
    <row r="59" spans="8:8" x14ac:dyDescent="0.35">
      <c r="H59" s="12"/>
    </row>
    <row r="60" spans="8:8" x14ac:dyDescent="0.35">
      <c r="H60" s="12"/>
    </row>
    <row r="61" spans="8:8" x14ac:dyDescent="0.35">
      <c r="H61" s="12"/>
    </row>
    <row r="62" spans="8:8" x14ac:dyDescent="0.35">
      <c r="H62" s="12"/>
    </row>
    <row r="63" spans="8:8" x14ac:dyDescent="0.35">
      <c r="H63" s="12"/>
    </row>
    <row r="64" spans="8:8" x14ac:dyDescent="0.35">
      <c r="H64" s="12"/>
    </row>
    <row r="65" spans="8:8" x14ac:dyDescent="0.35">
      <c r="H65" s="12"/>
    </row>
    <row r="66" spans="8:8" x14ac:dyDescent="0.35">
      <c r="H66" s="12"/>
    </row>
    <row r="67" spans="8:8" x14ac:dyDescent="0.35">
      <c r="H67"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Sheet1</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Ragnar Accounting</dc:creator>
  <cp:keywords/>
  <dc:description/>
  <cp:lastModifiedBy>Will Strauss</cp:lastModifiedBy>
  <cp:revision/>
  <dcterms:created xsi:type="dcterms:W3CDTF">2011-08-18T21:19:56Z</dcterms:created>
  <dcterms:modified xsi:type="dcterms:W3CDTF">2019-05-14T00:26:23Z</dcterms:modified>
  <cp:category/>
  <cp:contentStatus/>
</cp:coreProperties>
</file>