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Las Vegas\Vegas 2015\Race Documents\Pace calc\"/>
    </mc:Choice>
  </mc:AlternateContent>
  <bookViews>
    <workbookView xWindow="0" yWindow="0" windowWidth="19200" windowHeight="7310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<sst xmlns="http://schemas.openxmlformats.org/spreadsheetml/2006/main" count="67" uniqueCount="53">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</sst>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8" xfId="0" applyFont="1" applyBorder="1" applyProtection="1"/>
    <xf numFmtId="0" fontId="3" fillId="0" borderId="27" xfId="0" applyFont="1" applyBorder="1" applyProtection="1"/>
    <xf numFmtId="0" fontId="3" fillId="0" borderId="29" xfId="0" applyFont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Protection="1"/>
    <xf numFmtId="46" fontId="4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67" fontId="5" fillId="8" borderId="0" xfId="0" applyNumberFormat="1" applyFont="1" applyFill="1" applyBorder="1"/>
    <xf numFmtId="1" fontId="5" fillId="8" borderId="0" xfId="0" applyNumberFormat="1" applyFont="1" applyFill="1" applyBorder="1"/>
    <xf numFmtId="1" fontId="6" fillId="8" borderId="0" xfId="0" applyNumberFormat="1" applyFont="1" applyFill="1" applyBorder="1"/>
    <xf numFmtId="167" fontId="5" fillId="8" borderId="25" xfId="0" applyNumberFormat="1" applyFont="1" applyFill="1" applyBorder="1"/>
    <xf numFmtId="1" fontId="5" fillId="8" borderId="25" xfId="0" applyNumberFormat="1" applyFont="1" applyFill="1" applyBorder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8" fontId="0" fillId="5" borderId="0" xfId="0" applyNumberFormat="1" applyFill="1" applyProtection="1"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23" xfId="0" applyNumberFormat="1" applyFill="1" applyBorder="1" applyAlignment="1" applyProtection="1">
      <alignment horizontal="center"/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C20" sqref="C20"/>
    </sheetView>
  </sheetViews>
  <sheetFormatPr defaultColWidth="9.1796875" defaultRowHeight="14.5" x14ac:dyDescent="0.35"/>
  <cols>
    <col min="1" max="1" width="9.1796875" style="27"/>
    <col min="2" max="2" width="4.7265625" style="27" bestFit="1" customWidth="1"/>
    <col min="3" max="3" width="19.26953125" style="27" customWidth="1"/>
    <col min="4" max="4" width="19.81640625" style="27" customWidth="1"/>
    <col min="5" max="5" width="20" style="27" customWidth="1"/>
    <col min="6" max="7" width="20.54296875" style="27" customWidth="1"/>
    <col min="8" max="8" width="20.1796875" style="27" customWidth="1"/>
    <col min="9" max="9" width="23.1796875" style="27" hidden="1" customWidth="1"/>
    <col min="10" max="10" width="10.453125" style="27" hidden="1" customWidth="1"/>
    <col min="11" max="11" width="8.453125" style="27" hidden="1" customWidth="1"/>
    <col min="12" max="12" width="10.26953125" style="27" hidden="1" customWidth="1"/>
    <col min="13" max="13" width="16.453125" style="27" hidden="1" customWidth="1"/>
    <col min="14" max="14" width="14" style="27" bestFit="1" customWidth="1"/>
    <col min="15" max="15" width="11.7265625" style="27" customWidth="1"/>
    <col min="16" max="16" width="16.26953125" style="27" hidden="1" customWidth="1"/>
    <col min="17" max="17" width="22.7265625" style="27" hidden="1" customWidth="1"/>
    <col min="18" max="16384" width="9.1796875" style="27"/>
  </cols>
  <sheetData>
    <row r="1" spans="2:10" x14ac:dyDescent="0.35">
      <c r="C1" s="27" t="s">
        <v>52</v>
      </c>
    </row>
    <row r="2" spans="2:10" x14ac:dyDescent="0.35">
      <c r="C2" s="27" t="s">
        <v>48</v>
      </c>
    </row>
    <row r="3" spans="2:10" x14ac:dyDescent="0.35">
      <c r="C3" s="27" t="s">
        <v>50</v>
      </c>
    </row>
    <row r="4" spans="2:10" x14ac:dyDescent="0.35">
      <c r="C4" s="27" t="s">
        <v>51</v>
      </c>
    </row>
    <row r="5" spans="2:10" x14ac:dyDescent="0.35">
      <c r="C5" s="27" t="s">
        <v>49</v>
      </c>
    </row>
    <row r="7" spans="2:10" x14ac:dyDescent="0.35">
      <c r="C7" s="27" t="s">
        <v>45</v>
      </c>
      <c r="D7" s="27" t="s">
        <v>46</v>
      </c>
      <c r="E7" s="27" t="s">
        <v>47</v>
      </c>
    </row>
    <row r="8" spans="2:10" ht="15" thickBot="1" x14ac:dyDescent="0.4">
      <c r="C8" s="63">
        <v>42314</v>
      </c>
      <c r="D8" s="63">
        <v>42315</v>
      </c>
      <c r="E8" s="76">
        <v>0.39583333333333331</v>
      </c>
    </row>
    <row r="9" spans="2:10" ht="15" thickBot="1" x14ac:dyDescent="0.4">
      <c r="B9" s="1" t="s">
        <v>0</v>
      </c>
      <c r="C9" s="67" t="s">
        <v>39</v>
      </c>
      <c r="D9" s="17" t="s">
        <v>2</v>
      </c>
      <c r="E9" s="77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4">
        <v>1</v>
      </c>
      <c r="C10" s="58" t="s">
        <v>5</v>
      </c>
      <c r="D10" s="23" t="s">
        <v>6</v>
      </c>
      <c r="E10" s="80">
        <v>10</v>
      </c>
      <c r="F10" s="28">
        <f>TIME(0,E10,(E10-ROUNDDOWN(E10,0))*60)</f>
        <v>6.9444444444444441E-3</v>
      </c>
      <c r="G10" s="4">
        <f t="shared" ref="G10:G21" si="0">RANK(F10,$F$10:$F$21,1)</f>
        <v>6</v>
      </c>
      <c r="H10" s="51"/>
      <c r="J10" s="29"/>
    </row>
    <row r="11" spans="2:10" x14ac:dyDescent="0.35">
      <c r="B11" s="8">
        <v>2</v>
      </c>
      <c r="C11" s="59" t="s">
        <v>7</v>
      </c>
      <c r="D11" s="23" t="s">
        <v>6</v>
      </c>
      <c r="E11" s="80">
        <v>10.3</v>
      </c>
      <c r="F11" s="28">
        <f t="shared" ref="F11:F21" si="1">TIME(0,E11,(E11-ROUNDDOWN(E11,0))*60)</f>
        <v>7.1527777777777787E-3</v>
      </c>
      <c r="G11" s="4">
        <f t="shared" si="0"/>
        <v>10</v>
      </c>
      <c r="H11" s="52"/>
    </row>
    <row r="12" spans="2:10" x14ac:dyDescent="0.35">
      <c r="B12" s="8">
        <v>3</v>
      </c>
      <c r="C12" s="59" t="s">
        <v>8</v>
      </c>
      <c r="D12" s="23" t="s">
        <v>6</v>
      </c>
      <c r="E12" s="80">
        <v>9</v>
      </c>
      <c r="F12" s="28">
        <f t="shared" si="1"/>
        <v>6.2499999999999995E-3</v>
      </c>
      <c r="G12" s="4">
        <f t="shared" si="0"/>
        <v>3</v>
      </c>
      <c r="H12" s="52"/>
    </row>
    <row r="13" spans="2:10" x14ac:dyDescent="0.35">
      <c r="B13" s="7">
        <v>4</v>
      </c>
      <c r="C13" s="60" t="s">
        <v>9</v>
      </c>
      <c r="D13" s="23" t="s">
        <v>6</v>
      </c>
      <c r="E13" s="80">
        <v>9</v>
      </c>
      <c r="F13" s="28">
        <f t="shared" si="1"/>
        <v>6.2499999999999995E-3</v>
      </c>
      <c r="G13" s="5">
        <f t="shared" si="0"/>
        <v>3</v>
      </c>
      <c r="H13" s="53"/>
    </row>
    <row r="14" spans="2:10" x14ac:dyDescent="0.35">
      <c r="B14" s="8">
        <v>5</v>
      </c>
      <c r="C14" s="59" t="s">
        <v>10</v>
      </c>
      <c r="D14" s="23" t="s">
        <v>6</v>
      </c>
      <c r="E14" s="80">
        <v>10</v>
      </c>
      <c r="F14" s="28">
        <f t="shared" si="1"/>
        <v>6.9444444444444441E-3</v>
      </c>
      <c r="G14" s="4">
        <f t="shared" si="0"/>
        <v>6</v>
      </c>
      <c r="H14" s="52"/>
    </row>
    <row r="15" spans="2:10" x14ac:dyDescent="0.35">
      <c r="B15" s="8">
        <v>6</v>
      </c>
      <c r="C15" s="59" t="s">
        <v>11</v>
      </c>
      <c r="D15" s="23" t="s">
        <v>6</v>
      </c>
      <c r="E15" s="80">
        <v>12</v>
      </c>
      <c r="F15" s="28">
        <f t="shared" si="1"/>
        <v>8.3333333333333332E-3</v>
      </c>
      <c r="G15" s="4">
        <f t="shared" si="0"/>
        <v>12</v>
      </c>
      <c r="H15" s="52"/>
    </row>
    <row r="16" spans="2:10" x14ac:dyDescent="0.35">
      <c r="B16" s="8">
        <v>7</v>
      </c>
      <c r="C16" s="59" t="s">
        <v>12</v>
      </c>
      <c r="D16" s="23" t="s">
        <v>6</v>
      </c>
      <c r="E16" s="80">
        <v>10</v>
      </c>
      <c r="F16" s="28">
        <f t="shared" si="1"/>
        <v>6.9444444444444441E-3</v>
      </c>
      <c r="G16" s="4">
        <f t="shared" si="0"/>
        <v>6</v>
      </c>
      <c r="H16" s="52"/>
    </row>
    <row r="17" spans="2:17" x14ac:dyDescent="0.35">
      <c r="B17" s="8">
        <v>8</v>
      </c>
      <c r="C17" s="59" t="s">
        <v>13</v>
      </c>
      <c r="D17" s="23" t="s">
        <v>6</v>
      </c>
      <c r="E17" s="80">
        <v>7.1</v>
      </c>
      <c r="F17" s="28">
        <f t="shared" si="1"/>
        <v>4.9305555555555552E-3</v>
      </c>
      <c r="G17" s="4">
        <f t="shared" si="0"/>
        <v>1</v>
      </c>
      <c r="H17" s="52"/>
    </row>
    <row r="18" spans="2:17" x14ac:dyDescent="0.35">
      <c r="B18" s="8">
        <v>9</v>
      </c>
      <c r="C18" s="59" t="s">
        <v>14</v>
      </c>
      <c r="D18" s="23" t="s">
        <v>6</v>
      </c>
      <c r="E18" s="80">
        <v>9</v>
      </c>
      <c r="F18" s="28">
        <f t="shared" si="1"/>
        <v>6.2499999999999995E-3</v>
      </c>
      <c r="G18" s="4">
        <f t="shared" si="0"/>
        <v>3</v>
      </c>
      <c r="H18" s="52"/>
    </row>
    <row r="19" spans="2:17" x14ac:dyDescent="0.35">
      <c r="B19" s="8">
        <v>10</v>
      </c>
      <c r="C19" s="59" t="s">
        <v>15</v>
      </c>
      <c r="D19" s="23" t="s">
        <v>6</v>
      </c>
      <c r="E19" s="80">
        <v>10.15</v>
      </c>
      <c r="F19" s="28">
        <f t="shared" si="1"/>
        <v>7.0486111111111105E-3</v>
      </c>
      <c r="G19" s="4">
        <f t="shared" si="0"/>
        <v>9</v>
      </c>
      <c r="H19" s="52"/>
    </row>
    <row r="20" spans="2:17" x14ac:dyDescent="0.35">
      <c r="B20" s="8">
        <v>11</v>
      </c>
      <c r="C20" s="59" t="s">
        <v>16</v>
      </c>
      <c r="D20" s="23" t="s">
        <v>6</v>
      </c>
      <c r="E20" s="80">
        <v>11</v>
      </c>
      <c r="F20" s="28">
        <f t="shared" si="1"/>
        <v>7.6388888888888886E-3</v>
      </c>
      <c r="G20" s="4">
        <f t="shared" si="0"/>
        <v>11</v>
      </c>
      <c r="H20" s="52"/>
    </row>
    <row r="21" spans="2:17" ht="15" thickBot="1" x14ac:dyDescent="0.4">
      <c r="B21" s="10">
        <v>12</v>
      </c>
      <c r="C21" s="61" t="s">
        <v>17</v>
      </c>
      <c r="D21" s="24" t="s">
        <v>6</v>
      </c>
      <c r="E21" s="80">
        <v>8.5</v>
      </c>
      <c r="F21" s="28">
        <f t="shared" si="1"/>
        <v>5.9027777777777776E-3</v>
      </c>
      <c r="G21" s="11">
        <f t="shared" si="0"/>
        <v>2</v>
      </c>
      <c r="H21" s="54"/>
    </row>
    <row r="22" spans="2:17" x14ac:dyDescent="0.35">
      <c r="B22" s="14">
        <v>0</v>
      </c>
      <c r="C22" s="58" t="s">
        <v>40</v>
      </c>
      <c r="D22" s="25" t="s">
        <v>18</v>
      </c>
      <c r="E22" s="79">
        <v>0</v>
      </c>
      <c r="F22" s="18">
        <v>0</v>
      </c>
      <c r="G22" s="19">
        <v>0</v>
      </c>
      <c r="H22" s="55"/>
    </row>
    <row r="23" spans="2:17" x14ac:dyDescent="0.35">
      <c r="B23" s="8">
        <v>0</v>
      </c>
      <c r="C23" s="59" t="s">
        <v>41</v>
      </c>
      <c r="D23" s="23" t="s">
        <v>18</v>
      </c>
      <c r="E23" s="78">
        <v>0</v>
      </c>
      <c r="F23" s="15">
        <v>0</v>
      </c>
      <c r="G23" s="12">
        <v>0</v>
      </c>
      <c r="H23" s="56"/>
    </row>
    <row r="24" spans="2:17" ht="15" thickBot="1" x14ac:dyDescent="0.4">
      <c r="B24" s="9">
        <v>0</v>
      </c>
      <c r="C24" s="62" t="s">
        <v>42</v>
      </c>
      <c r="D24" s="26" t="s">
        <v>18</v>
      </c>
      <c r="E24" s="20">
        <v>0</v>
      </c>
      <c r="F24" s="16">
        <v>0</v>
      </c>
      <c r="G24" s="13">
        <v>0</v>
      </c>
      <c r="H24" s="57"/>
    </row>
    <row r="25" spans="2:17" x14ac:dyDescent="0.35">
      <c r="B25" s="83" t="s">
        <v>37</v>
      </c>
      <c r="C25" s="84"/>
      <c r="D25" s="87">
        <f>C8+E8</f>
        <v>42314.395833333336</v>
      </c>
      <c r="E25" s="88"/>
      <c r="F25" s="65"/>
      <c r="G25" s="6"/>
      <c r="H25" s="30"/>
      <c r="I25" s="32"/>
      <c r="J25" s="30"/>
    </row>
    <row r="26" spans="2:17" ht="15" thickBot="1" x14ac:dyDescent="0.4">
      <c r="B26" s="85" t="s">
        <v>28</v>
      </c>
      <c r="C26" s="86"/>
      <c r="D26" s="81">
        <f ca="1">C8+F64</f>
        <v>42315.874193516618</v>
      </c>
      <c r="E26" s="82"/>
      <c r="F26" s="66">
        <f ca="1">+SUM(G29:G64)</f>
        <v>1.478360183282986</v>
      </c>
      <c r="G26" s="21"/>
      <c r="H26" s="30"/>
      <c r="I26" s="31"/>
      <c r="J26" s="32"/>
      <c r="K26" s="30"/>
    </row>
    <row r="27" spans="2:17" ht="15" thickBot="1" x14ac:dyDescent="0.4"/>
    <row r="28" spans="2:17" x14ac:dyDescent="0.3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8" t="s">
        <v>23</v>
      </c>
      <c r="J28" s="68" t="s">
        <v>24</v>
      </c>
      <c r="K28" s="68" t="s">
        <v>25</v>
      </c>
      <c r="L28" s="35" t="s">
        <v>26</v>
      </c>
      <c r="M28" s="35" t="s">
        <v>27</v>
      </c>
    </row>
    <row r="29" spans="2:17" x14ac:dyDescent="0.3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64">
        <f>E8</f>
        <v>0.39583333333333331</v>
      </c>
      <c r="F29" s="38">
        <f ca="1">+E30</f>
        <v>0.45197569444444441</v>
      </c>
      <c r="G29" s="39">
        <f ca="1">+M29*OFFSET(Summary!B$9,Summary!C29,4)</f>
        <v>5.6142361111111108E-2</v>
      </c>
      <c r="H29" s="30"/>
      <c r="I29" s="69">
        <v>7</v>
      </c>
      <c r="J29" s="70">
        <v>20</v>
      </c>
      <c r="K29" s="70">
        <v>2129</v>
      </c>
      <c r="L29" s="74">
        <f>+J29+K29</f>
        <v>2149</v>
      </c>
      <c r="M29" s="40">
        <f>+I29+J29/P30+K29/Q30</f>
        <v>8.0845000000000002</v>
      </c>
      <c r="P29" s="27" t="s">
        <v>33</v>
      </c>
      <c r="Q29" s="27" t="s">
        <v>34</v>
      </c>
    </row>
    <row r="30" spans="2:17" x14ac:dyDescent="0.3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0.45197569444444441</v>
      </c>
      <c r="F30" s="38">
        <f t="shared" ref="F30:F63" ca="1" si="2">+E31</f>
        <v>0.49235312499999995</v>
      </c>
      <c r="G30" s="39">
        <f ca="1">+M30*OFFSET(Summary!B$9,Summary!C30,4)</f>
        <v>4.0377430555555559E-2</v>
      </c>
      <c r="H30" s="30"/>
      <c r="I30" s="69">
        <v>4.8</v>
      </c>
      <c r="J30" s="70">
        <v>0</v>
      </c>
      <c r="K30" s="70">
        <v>1690</v>
      </c>
      <c r="L30" s="74">
        <f t="shared" ref="L30:L64" si="3">+J30+K30</f>
        <v>1690</v>
      </c>
      <c r="M30" s="40">
        <f t="shared" ref="M30:M64" si="4">+I30+J30/1000+K30/2000</f>
        <v>5.6449999999999996</v>
      </c>
      <c r="P30" s="41">
        <v>1000</v>
      </c>
      <c r="Q30" s="41">
        <v>2000</v>
      </c>
    </row>
    <row r="31" spans="2:17" x14ac:dyDescent="0.3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0.49235312499999995</v>
      </c>
      <c r="F31" s="38">
        <f t="shared" ca="1" si="2"/>
        <v>0.53147499999999992</v>
      </c>
      <c r="G31" s="39">
        <f ca="1">+M31*OFFSET(Summary!B$9,Summary!C31,4)</f>
        <v>3.9121875E-2</v>
      </c>
      <c r="H31" s="30"/>
      <c r="I31" s="69">
        <v>5.5</v>
      </c>
      <c r="J31" s="70">
        <v>0</v>
      </c>
      <c r="K31" s="70">
        <v>1519</v>
      </c>
      <c r="L31" s="74">
        <f t="shared" si="3"/>
        <v>1519</v>
      </c>
      <c r="M31" s="40">
        <f t="shared" si="4"/>
        <v>6.2595000000000001</v>
      </c>
      <c r="Q31" s="27" t="s">
        <v>31</v>
      </c>
    </row>
    <row r="32" spans="2:17" x14ac:dyDescent="0.3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0.53147499999999992</v>
      </c>
      <c r="F32" s="38">
        <f t="shared" ca="1" si="2"/>
        <v>0.55917187499999987</v>
      </c>
      <c r="G32" s="39">
        <f ca="1">+M32*OFFSET(Summary!B$9,Summary!C32,4)</f>
        <v>2.7696874999999996E-2</v>
      </c>
      <c r="H32" s="30"/>
      <c r="I32" s="69">
        <v>4.3</v>
      </c>
      <c r="J32" s="70">
        <v>7</v>
      </c>
      <c r="K32" s="70">
        <v>249</v>
      </c>
      <c r="L32" s="74">
        <f t="shared" si="3"/>
        <v>256</v>
      </c>
      <c r="M32" s="40">
        <f t="shared" si="4"/>
        <v>4.4314999999999998</v>
      </c>
      <c r="P32" s="27" t="s">
        <v>29</v>
      </c>
      <c r="Q32" s="42">
        <v>0</v>
      </c>
    </row>
    <row r="33" spans="2:17" x14ac:dyDescent="0.3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0.55917187499999987</v>
      </c>
      <c r="F33" s="38">
        <f t="shared" ca="1" si="2"/>
        <v>0.62730729166666654</v>
      </c>
      <c r="G33" s="39">
        <f ca="1">+M33*OFFSET(Summary!B$9,Summary!C33,4)</f>
        <v>6.8135416666666671E-2</v>
      </c>
      <c r="H33" s="30"/>
      <c r="I33" s="69">
        <v>9.5</v>
      </c>
      <c r="J33" s="70">
        <v>118</v>
      </c>
      <c r="K33" s="70">
        <v>387</v>
      </c>
      <c r="L33" s="74">
        <f t="shared" si="3"/>
        <v>505</v>
      </c>
      <c r="M33" s="40">
        <f t="shared" si="4"/>
        <v>9.8115000000000006</v>
      </c>
      <c r="P33" s="27" t="s">
        <v>30</v>
      </c>
      <c r="Q33" s="42">
        <v>-0.05</v>
      </c>
    </row>
    <row r="34" spans="2:17" x14ac:dyDescent="0.3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0.62730729166666654</v>
      </c>
      <c r="F34" s="38">
        <f t="shared" ca="1" si="2"/>
        <v>0.6586239583333332</v>
      </c>
      <c r="G34" s="39">
        <f ca="1">+M34*OFFSET(Summary!B$9,Summary!C34,4)</f>
        <v>3.1316666666666666E-2</v>
      </c>
      <c r="H34" s="30"/>
      <c r="I34" s="69">
        <v>3.6</v>
      </c>
      <c r="J34" s="70">
        <v>7</v>
      </c>
      <c r="K34" s="70">
        <v>302</v>
      </c>
      <c r="L34" s="74">
        <f t="shared" si="3"/>
        <v>309</v>
      </c>
      <c r="M34" s="40">
        <f t="shared" si="4"/>
        <v>3.758</v>
      </c>
      <c r="P34" s="27" t="s">
        <v>32</v>
      </c>
      <c r="Q34" s="42">
        <v>0.15</v>
      </c>
    </row>
    <row r="35" spans="2:17" x14ac:dyDescent="0.3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0.6586239583333332</v>
      </c>
      <c r="F35" s="38">
        <f t="shared" ca="1" si="2"/>
        <v>0.6870649305555554</v>
      </c>
      <c r="G35" s="39">
        <f ca="1">+M35*OFFSET(Summary!B$9,Summary!C35,4)</f>
        <v>2.8440972222222222E-2</v>
      </c>
      <c r="H35" s="30"/>
      <c r="I35" s="69">
        <v>3.7</v>
      </c>
      <c r="J35" s="70">
        <v>335</v>
      </c>
      <c r="K35" s="70">
        <v>121</v>
      </c>
      <c r="L35" s="74">
        <f t="shared" si="3"/>
        <v>456</v>
      </c>
      <c r="M35" s="40">
        <f t="shared" si="4"/>
        <v>4.0955000000000004</v>
      </c>
    </row>
    <row r="36" spans="2:17" x14ac:dyDescent="0.3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0.6870649305555554</v>
      </c>
      <c r="F36" s="38">
        <f t="shared" ca="1" si="2"/>
        <v>0.71019909722222208</v>
      </c>
      <c r="G36" s="39">
        <f ca="1">+M36*OFFSET(Summary!B$9,Summary!C36,4)</f>
        <v>2.3134166666666667E-2</v>
      </c>
      <c r="H36" s="30"/>
      <c r="I36" s="69">
        <v>4.5</v>
      </c>
      <c r="J36" s="70">
        <v>13</v>
      </c>
      <c r="K36" s="70">
        <v>358</v>
      </c>
      <c r="L36" s="74">
        <f t="shared" si="3"/>
        <v>371</v>
      </c>
      <c r="M36" s="40">
        <f t="shared" si="4"/>
        <v>4.6920000000000002</v>
      </c>
    </row>
    <row r="37" spans="2:17" x14ac:dyDescent="0.3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0.71019909722222208</v>
      </c>
      <c r="F37" s="38">
        <f t="shared" ca="1" si="2"/>
        <v>0.74636159722222206</v>
      </c>
      <c r="G37" s="39">
        <f ca="1">+M37*OFFSET(Summary!B$9,Summary!C37,4)</f>
        <v>3.6162499999999993E-2</v>
      </c>
      <c r="H37" s="30"/>
      <c r="I37" s="69">
        <v>5.0999999999999996</v>
      </c>
      <c r="J37" s="70">
        <v>627</v>
      </c>
      <c r="K37" s="70">
        <v>118</v>
      </c>
      <c r="L37" s="74">
        <f t="shared" si="3"/>
        <v>745</v>
      </c>
      <c r="M37" s="40">
        <f t="shared" si="4"/>
        <v>5.7859999999999996</v>
      </c>
      <c r="P37" s="27" t="s">
        <v>35</v>
      </c>
      <c r="Q37" s="43">
        <v>41383.770833333336</v>
      </c>
    </row>
    <row r="38" spans="2:17" x14ac:dyDescent="0.3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0.74636159722222206</v>
      </c>
      <c r="F38" s="38">
        <f t="shared" ca="1" si="2"/>
        <v>0.78743385416666656</v>
      </c>
      <c r="G38" s="39">
        <f ca="1">+M38*OFFSET(Summary!B$9,Summary!C38,4)</f>
        <v>4.1072256944444448E-2</v>
      </c>
      <c r="H38" s="30"/>
      <c r="I38" s="69">
        <v>5.4</v>
      </c>
      <c r="J38" s="70">
        <v>184</v>
      </c>
      <c r="K38" s="70">
        <v>486</v>
      </c>
      <c r="L38" s="74">
        <f t="shared" si="3"/>
        <v>670</v>
      </c>
      <c r="M38" s="40">
        <f t="shared" si="4"/>
        <v>5.8270000000000008</v>
      </c>
      <c r="P38" s="27" t="s">
        <v>35</v>
      </c>
      <c r="Q38" s="43">
        <v>41384.270833333336</v>
      </c>
    </row>
    <row r="39" spans="2:17" x14ac:dyDescent="0.3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0.78743385416666656</v>
      </c>
      <c r="F39" s="38">
        <f t="shared" ca="1" si="2"/>
        <v>0.83178906249999984</v>
      </c>
      <c r="G39" s="39">
        <f ca="1">+M39*OFFSET(Summary!B$9,Summary!C39,4)</f>
        <v>4.4355208333333333E-2</v>
      </c>
      <c r="H39" s="30"/>
      <c r="I39" s="69">
        <v>5.3</v>
      </c>
      <c r="J39" s="70">
        <v>459</v>
      </c>
      <c r="K39" s="70">
        <v>95</v>
      </c>
      <c r="L39" s="74">
        <f t="shared" si="3"/>
        <v>554</v>
      </c>
      <c r="M39" s="40">
        <f t="shared" si="4"/>
        <v>5.8064999999999998</v>
      </c>
    </row>
    <row r="40" spans="2:17" x14ac:dyDescent="0.3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0.83178906249999984</v>
      </c>
      <c r="F40" s="38">
        <f t="shared" ca="1" si="2"/>
        <v>0.85857586805555541</v>
      </c>
      <c r="G40" s="39">
        <f ca="1">+M40*OFFSET(Summary!B$9,Summary!C40,4)</f>
        <v>2.678680555555555E-2</v>
      </c>
      <c r="H40" s="30"/>
      <c r="I40" s="69">
        <v>4.2</v>
      </c>
      <c r="J40" s="70">
        <v>246</v>
      </c>
      <c r="K40" s="70">
        <v>184</v>
      </c>
      <c r="L40" s="74">
        <f t="shared" si="3"/>
        <v>430</v>
      </c>
      <c r="M40" s="40">
        <f t="shared" si="4"/>
        <v>4.5379999999999994</v>
      </c>
    </row>
    <row r="41" spans="2:17" x14ac:dyDescent="0.3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0.85857586805555541</v>
      </c>
      <c r="F41" s="38">
        <f t="shared" ca="1" si="2"/>
        <v>0.90502031249999981</v>
      </c>
      <c r="G41" s="39">
        <f ca="1">+M41*OFFSET(Summary!B$9,Summary!C41,4)*(1+$Q$33)</f>
        <v>4.6444444444444441E-2</v>
      </c>
      <c r="H41" s="30"/>
      <c r="I41" s="69">
        <v>6.3</v>
      </c>
      <c r="J41" s="70">
        <v>722</v>
      </c>
      <c r="K41" s="70">
        <v>36</v>
      </c>
      <c r="L41" s="74">
        <f t="shared" si="3"/>
        <v>758</v>
      </c>
      <c r="M41" s="40">
        <f t="shared" si="4"/>
        <v>7.04</v>
      </c>
    </row>
    <row r="42" spans="2:17" x14ac:dyDescent="0.3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0.90502031249999981</v>
      </c>
      <c r="F42" s="38">
        <f t="shared" ca="1" si="2"/>
        <v>0.94751031597222202</v>
      </c>
      <c r="G42" s="39">
        <f ca="1">+M42*OFFSET(Summary!B$9,Summary!C42,4)*(1+$Q$33)</f>
        <v>4.2490003472222232E-2</v>
      </c>
      <c r="H42" s="30"/>
      <c r="I42" s="69">
        <v>5.7</v>
      </c>
      <c r="J42" s="70">
        <v>351</v>
      </c>
      <c r="K42" s="70">
        <v>404</v>
      </c>
      <c r="L42" s="74">
        <f t="shared" si="3"/>
        <v>755</v>
      </c>
      <c r="M42" s="40">
        <f t="shared" si="4"/>
        <v>6.2530000000000001</v>
      </c>
    </row>
    <row r="43" spans="2:17" x14ac:dyDescent="0.3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0.94751031597222202</v>
      </c>
      <c r="F43" s="38">
        <f t="shared" ca="1" si="2"/>
        <v>0.96220859722222196</v>
      </c>
      <c r="G43" s="39">
        <f ca="1">+M43*OFFSET(Summary!B$9,Summary!C43,4)*(1+$Q$33)</f>
        <v>1.4698281249999997E-2</v>
      </c>
      <c r="H43" s="30"/>
      <c r="I43" s="69">
        <v>2.2999999999999998</v>
      </c>
      <c r="J43" s="70">
        <v>95</v>
      </c>
      <c r="K43" s="70">
        <v>161</v>
      </c>
      <c r="L43" s="74">
        <f t="shared" si="3"/>
        <v>256</v>
      </c>
      <c r="M43" s="40">
        <f t="shared" si="4"/>
        <v>2.4754999999999998</v>
      </c>
    </row>
    <row r="44" spans="2:17" x14ac:dyDescent="0.3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0.96220859722222196</v>
      </c>
      <c r="F44" s="38">
        <f t="shared" ca="1" si="2"/>
        <v>0.99552390972222193</v>
      </c>
      <c r="G44" s="39">
        <f ca="1">+M44*OFFSET(Summary!B$9,Summary!C44,4)*(1+$Q$33)</f>
        <v>3.3315312499999993E-2</v>
      </c>
      <c r="H44" s="30"/>
      <c r="I44" s="69">
        <v>5.3</v>
      </c>
      <c r="J44" s="70">
        <v>75</v>
      </c>
      <c r="K44" s="70">
        <v>472</v>
      </c>
      <c r="L44" s="74">
        <f t="shared" si="3"/>
        <v>547</v>
      </c>
      <c r="M44" s="40">
        <f t="shared" si="4"/>
        <v>5.6109999999999998</v>
      </c>
    </row>
    <row r="45" spans="2:17" x14ac:dyDescent="0.3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0.99552390972222193</v>
      </c>
      <c r="F45" s="38">
        <f t="shared" ca="1" si="2"/>
        <v>1.0494166180555553</v>
      </c>
      <c r="G45" s="39">
        <f ca="1">+M45*OFFSET(Summary!B$9,Summary!C45,4)*(1+$Q$33)</f>
        <v>5.3892708333333331E-2</v>
      </c>
      <c r="H45" s="30"/>
      <c r="I45" s="69">
        <v>7.8</v>
      </c>
      <c r="J45" s="70">
        <v>59</v>
      </c>
      <c r="K45" s="70">
        <v>620</v>
      </c>
      <c r="L45" s="74">
        <f t="shared" si="3"/>
        <v>679</v>
      </c>
      <c r="M45" s="40">
        <f t="shared" si="4"/>
        <v>8.1690000000000005</v>
      </c>
    </row>
    <row r="46" spans="2:17" x14ac:dyDescent="0.3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1.0494166180555553</v>
      </c>
      <c r="F46" s="38">
        <f t="shared" ca="1" si="2"/>
        <v>1.0883666180555553</v>
      </c>
      <c r="G46" s="39">
        <f ca="1">+M46*OFFSET(Summary!B$9,Summary!C46,4)*(1+$Q$33)</f>
        <v>3.8950000000000005E-2</v>
      </c>
      <c r="H46" s="30"/>
      <c r="I46" s="69">
        <v>4.7</v>
      </c>
      <c r="J46" s="70">
        <v>105</v>
      </c>
      <c r="K46" s="70">
        <v>230</v>
      </c>
      <c r="L46" s="74">
        <f t="shared" si="3"/>
        <v>335</v>
      </c>
      <c r="M46" s="40">
        <f t="shared" si="4"/>
        <v>4.9200000000000008</v>
      </c>
    </row>
    <row r="47" spans="2:17" x14ac:dyDescent="0.3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1.0883666180555553</v>
      </c>
      <c r="F47" s="38">
        <f t="shared" ca="1" si="2"/>
        <v>1.1308362361111108</v>
      </c>
      <c r="G47" s="39">
        <f ca="1">+M47*OFFSET(Summary!B$9,Summary!C47,4)*(1+$Q$33)</f>
        <v>4.2469618055555554E-2</v>
      </c>
      <c r="H47" s="30"/>
      <c r="I47" s="69">
        <v>6.1</v>
      </c>
      <c r="J47" s="70">
        <v>190</v>
      </c>
      <c r="K47" s="70">
        <v>295</v>
      </c>
      <c r="L47" s="74">
        <f t="shared" si="3"/>
        <v>485</v>
      </c>
      <c r="M47" s="40">
        <f t="shared" si="4"/>
        <v>6.4375</v>
      </c>
    </row>
    <row r="48" spans="2:17" x14ac:dyDescent="0.3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1.1308362361111108</v>
      </c>
      <c r="F48" s="38">
        <f t="shared" ca="1" si="2"/>
        <v>1.160931114583333</v>
      </c>
      <c r="G48" s="39">
        <f ca="1">+M48*OFFSET(Summary!B$9,Summary!C48,4)*(1+$Q$33)</f>
        <v>3.0094878472222218E-2</v>
      </c>
      <c r="H48" s="30"/>
      <c r="I48" s="69">
        <v>6.2</v>
      </c>
      <c r="J48" s="70">
        <v>102</v>
      </c>
      <c r="K48" s="70">
        <v>246</v>
      </c>
      <c r="L48" s="74">
        <f t="shared" si="3"/>
        <v>348</v>
      </c>
      <c r="M48" s="40">
        <f t="shared" si="4"/>
        <v>6.4250000000000007</v>
      </c>
    </row>
    <row r="49" spans="2:13" x14ac:dyDescent="0.3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1.160931114583333</v>
      </c>
      <c r="F49" s="38">
        <f t="shared" ca="1" si="2"/>
        <v>1.199441739583333</v>
      </c>
      <c r="G49" s="39">
        <f ca="1">+M49*OFFSET(Summary!B$9,Summary!C49,4)*(1+$Q$33)</f>
        <v>3.8510624999999993E-2</v>
      </c>
      <c r="H49" s="30"/>
      <c r="I49" s="69">
        <v>6.1</v>
      </c>
      <c r="J49" s="70">
        <v>135</v>
      </c>
      <c r="K49" s="70">
        <v>502</v>
      </c>
      <c r="L49" s="74">
        <f t="shared" si="3"/>
        <v>637</v>
      </c>
      <c r="M49" s="40">
        <f t="shared" si="4"/>
        <v>6.4859999999999998</v>
      </c>
    </row>
    <row r="50" spans="2:13" x14ac:dyDescent="0.3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1.199441739583333</v>
      </c>
      <c r="F50" s="38">
        <f t="shared" ca="1" si="2"/>
        <v>1.2353299192708329</v>
      </c>
      <c r="G50" s="39">
        <f ca="1">+M50*OFFSET(Summary!B$9,Summary!C50,4)*(1+$Q$33)</f>
        <v>3.5888179687499994E-2</v>
      </c>
      <c r="H50" s="30"/>
      <c r="I50" s="69">
        <v>5.0999999999999996</v>
      </c>
      <c r="J50" s="70">
        <v>217</v>
      </c>
      <c r="K50" s="70">
        <v>85</v>
      </c>
      <c r="L50" s="74">
        <f t="shared" si="3"/>
        <v>302</v>
      </c>
      <c r="M50" s="40">
        <f t="shared" si="4"/>
        <v>5.3594999999999997</v>
      </c>
    </row>
    <row r="51" spans="2:13" x14ac:dyDescent="0.3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1.2353299192708329</v>
      </c>
      <c r="F51" s="38">
        <f t="shared" ca="1" si="2"/>
        <v>1.2998368984374995</v>
      </c>
      <c r="G51" s="39">
        <f ca="1">+M51*OFFSET(Summary!B$9,Summary!C51,4)*(1+$Q$33)</f>
        <v>6.4506979166666659E-2</v>
      </c>
      <c r="H51" s="30"/>
      <c r="I51" s="69">
        <v>8.1</v>
      </c>
      <c r="J51" s="70">
        <v>725</v>
      </c>
      <c r="K51" s="70">
        <v>128</v>
      </c>
      <c r="L51" s="74">
        <f t="shared" si="3"/>
        <v>853</v>
      </c>
      <c r="M51" s="40">
        <f t="shared" si="4"/>
        <v>8.8889999999999993</v>
      </c>
    </row>
    <row r="52" spans="2:13" x14ac:dyDescent="0.3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1.2998368984374995</v>
      </c>
      <c r="F52" s="38">
        <f t="shared" ca="1" si="2"/>
        <v>1.318103782118055</v>
      </c>
      <c r="G52" s="39">
        <f ca="1">+M52*OFFSET(Summary!B$9,Summary!C52,4)*(1+$Q$33)</f>
        <v>1.8266883680555554E-2</v>
      </c>
      <c r="H52" s="30"/>
      <c r="I52" s="69">
        <v>2.9</v>
      </c>
      <c r="J52" s="70">
        <v>167</v>
      </c>
      <c r="K52" s="70">
        <v>381</v>
      </c>
      <c r="L52" s="74">
        <f t="shared" si="3"/>
        <v>548</v>
      </c>
      <c r="M52" s="40">
        <f t="shared" si="4"/>
        <v>3.2574999999999998</v>
      </c>
    </row>
    <row r="53" spans="2:13" x14ac:dyDescent="0.3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1.318103782118055</v>
      </c>
      <c r="F53" s="38">
        <f t="shared" ca="1" si="2"/>
        <v>1.348075657118055</v>
      </c>
      <c r="G53" s="39">
        <f ca="1">+M53*OFFSET(Summary!B$9,Summary!C53,4)*(1+$Q$34)</f>
        <v>2.9971874999999995E-2</v>
      </c>
      <c r="H53" s="30"/>
      <c r="I53" s="69">
        <v>3.4</v>
      </c>
      <c r="J53" s="70">
        <v>184</v>
      </c>
      <c r="K53" s="70">
        <v>338</v>
      </c>
      <c r="L53" s="74">
        <f t="shared" si="3"/>
        <v>522</v>
      </c>
      <c r="M53" s="40">
        <f t="shared" si="4"/>
        <v>3.7530000000000001</v>
      </c>
    </row>
    <row r="54" spans="2:13" x14ac:dyDescent="0.3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1.348075657118055</v>
      </c>
      <c r="F54" s="38">
        <f t="shared" ca="1" si="2"/>
        <v>1.4181503480902773</v>
      </c>
      <c r="G54" s="39">
        <f ca="1">+M54*OFFSET(Summary!B$9,Summary!C54,4)*(1+$Q$34)</f>
        <v>7.0074690972222228E-2</v>
      </c>
      <c r="H54" s="30"/>
      <c r="I54" s="69">
        <v>7.9</v>
      </c>
      <c r="J54" s="70">
        <v>66</v>
      </c>
      <c r="K54" s="70">
        <v>1106</v>
      </c>
      <c r="L54" s="74">
        <f t="shared" si="3"/>
        <v>1172</v>
      </c>
      <c r="M54" s="40">
        <f t="shared" si="4"/>
        <v>8.5190000000000001</v>
      </c>
    </row>
    <row r="55" spans="2:13" x14ac:dyDescent="0.3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1.4181503480902773</v>
      </c>
      <c r="F55" s="38">
        <f t="shared" ca="1" si="2"/>
        <v>1.4793986293402772</v>
      </c>
      <c r="G55" s="39">
        <f ca="1">+M55*OFFSET(Summary!B$9,Summary!C55,4)*(1+$Q$34)</f>
        <v>6.1248281249999988E-2</v>
      </c>
      <c r="H55" s="30"/>
      <c r="I55" s="69">
        <v>7.5</v>
      </c>
      <c r="J55" s="70">
        <v>705</v>
      </c>
      <c r="K55" s="70">
        <v>633</v>
      </c>
      <c r="L55" s="74">
        <f t="shared" si="3"/>
        <v>1338</v>
      </c>
      <c r="M55" s="40">
        <f t="shared" si="4"/>
        <v>8.5214999999999996</v>
      </c>
    </row>
    <row r="56" spans="2:13" x14ac:dyDescent="0.3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1.4793986293402772</v>
      </c>
      <c r="F56" s="38">
        <f t="shared" ca="1" si="2"/>
        <v>1.5308719105902773</v>
      </c>
      <c r="G56" s="39">
        <f ca="1">+M56*OFFSET(Summary!B$9,Summary!C56,4)*(1+$Q$34)</f>
        <v>5.1473281249999982E-2</v>
      </c>
      <c r="H56" s="30"/>
      <c r="I56" s="69">
        <v>6.3</v>
      </c>
      <c r="J56" s="70">
        <v>712</v>
      </c>
      <c r="K56" s="70">
        <v>299</v>
      </c>
      <c r="L56" s="74">
        <f t="shared" si="3"/>
        <v>1011</v>
      </c>
      <c r="M56" s="40">
        <f t="shared" si="4"/>
        <v>7.1614999999999993</v>
      </c>
    </row>
    <row r="57" spans="2:13" x14ac:dyDescent="0.3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1.5308719105902773</v>
      </c>
      <c r="F57" s="38">
        <f t="shared" ca="1" si="2"/>
        <v>1.5779506026041661</v>
      </c>
      <c r="G57" s="39">
        <f ca="1">+M57*OFFSET(Summary!B$9,Summary!C57,4)*(1+$Q$34)</f>
        <v>4.7078692013888881E-2</v>
      </c>
      <c r="H57" s="30"/>
      <c r="I57" s="69">
        <v>6.0591210000000002</v>
      </c>
      <c r="J57" s="70">
        <v>-275.60400000000004</v>
      </c>
      <c r="K57" s="70">
        <v>223.10800000000017</v>
      </c>
      <c r="L57" s="74">
        <f t="shared" si="3"/>
        <v>-52.495999999999867</v>
      </c>
      <c r="M57" s="40">
        <f t="shared" si="4"/>
        <v>5.8950709999999997</v>
      </c>
    </row>
    <row r="58" spans="2:13" x14ac:dyDescent="0.3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1.5779506026041661</v>
      </c>
      <c r="F58" s="38">
        <f t="shared" ca="1" si="2"/>
        <v>1.6252039971874994</v>
      </c>
      <c r="G58" s="39">
        <f ca="1">+M58*OFFSET(Summary!B$9,Summary!C58,4)*(1+$Q$34)</f>
        <v>4.725339458333333E-2</v>
      </c>
      <c r="H58" s="30"/>
      <c r="I58" s="69">
        <v>4.8093919999999999</v>
      </c>
      <c r="J58" s="71">
        <v>-29.529000000000224</v>
      </c>
      <c r="K58" s="71">
        <v>301.85200000000009</v>
      </c>
      <c r="L58" s="74">
        <f t="shared" si="3"/>
        <v>272.32299999999987</v>
      </c>
      <c r="M58" s="40">
        <f t="shared" si="4"/>
        <v>4.9307889999999999</v>
      </c>
    </row>
    <row r="59" spans="2:13" x14ac:dyDescent="0.3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1.6252039971874994</v>
      </c>
      <c r="F59" s="38">
        <f t="shared" ca="1" si="2"/>
        <v>1.6674181572569438</v>
      </c>
      <c r="G59" s="39">
        <f ca="1">+M59*OFFSET(Summary!B$9,Summary!C59,4)*(1+$Q$34)</f>
        <v>4.2214160069444437E-2</v>
      </c>
      <c r="H59" s="30"/>
      <c r="I59" s="69">
        <v>5.2892279999999996</v>
      </c>
      <c r="J59" s="70">
        <v>-144.36399999999981</v>
      </c>
      <c r="K59" s="70">
        <v>282.16599999999994</v>
      </c>
      <c r="L59" s="74">
        <f t="shared" si="3"/>
        <v>137.80200000000013</v>
      </c>
      <c r="M59" s="40">
        <f t="shared" si="4"/>
        <v>5.2859470000000002</v>
      </c>
    </row>
    <row r="60" spans="2:13" x14ac:dyDescent="0.3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1.6674181572569438</v>
      </c>
      <c r="F60" s="38">
        <f t="shared" ca="1" si="2"/>
        <v>1.6942874740503466</v>
      </c>
      <c r="G60" s="39">
        <f ca="1">+M60*OFFSET(Summary!B$9,Summary!C60,4)*(1+$Q$34)</f>
        <v>2.6869316793402778E-2</v>
      </c>
      <c r="H60" s="30"/>
      <c r="I60" s="69">
        <v>4.8716210000000002</v>
      </c>
      <c r="J60" s="70">
        <v>-193.57899999999972</v>
      </c>
      <c r="K60" s="70">
        <v>121.39699999999971</v>
      </c>
      <c r="L60" s="74">
        <f t="shared" si="3"/>
        <v>-72.182000000000016</v>
      </c>
      <c r="M60" s="40">
        <f t="shared" si="4"/>
        <v>4.7387405000000005</v>
      </c>
    </row>
    <row r="61" spans="2:13" x14ac:dyDescent="0.3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1.6942874740503466</v>
      </c>
      <c r="F61" s="38">
        <f t="shared" ca="1" si="2"/>
        <v>1.7190580140503466</v>
      </c>
      <c r="G61" s="39">
        <f ca="1">+M61*OFFSET(Summary!B$9,Summary!C61,4)*(1+$Q$34)</f>
        <v>2.4770539999999994E-2</v>
      </c>
      <c r="H61" s="30"/>
      <c r="I61" s="69">
        <v>3.4200879999999998</v>
      </c>
      <c r="J61" s="70">
        <v>-22.966999999999871</v>
      </c>
      <c r="K61" s="70">
        <v>98.429999999999836</v>
      </c>
      <c r="L61" s="74">
        <f t="shared" si="3"/>
        <v>75.462999999999965</v>
      </c>
      <c r="M61" s="40">
        <f t="shared" si="4"/>
        <v>3.4463359999999996</v>
      </c>
    </row>
    <row r="62" spans="2:13" x14ac:dyDescent="0.3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1.7190580140503466</v>
      </c>
      <c r="F62" s="38">
        <f t="shared" ca="1" si="2"/>
        <v>1.7832461615295132</v>
      </c>
      <c r="G62" s="39">
        <f ca="1">+M62*OFFSET(Summary!B$9,Summary!C62,4)*(1+$Q$34)</f>
        <v>6.4188147479166652E-2</v>
      </c>
      <c r="H62" s="30"/>
      <c r="I62" s="69">
        <v>7.8235429999999999</v>
      </c>
      <c r="J62" s="70">
        <v>-72.182000000000698</v>
      </c>
      <c r="K62" s="70">
        <v>334.66200000000072</v>
      </c>
      <c r="L62" s="74">
        <f t="shared" si="3"/>
        <v>262.48</v>
      </c>
      <c r="M62" s="40">
        <f t="shared" si="4"/>
        <v>7.9186920000000001</v>
      </c>
    </row>
    <row r="63" spans="2:13" x14ac:dyDescent="0.3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1.7832461615295132</v>
      </c>
      <c r="F63" s="38">
        <f t="shared" ca="1" si="2"/>
        <v>1.8197913175364577</v>
      </c>
      <c r="G63" s="39">
        <f ca="1">+M63*OFFSET(Summary!B$9,Summary!C63,4)*(1+$Q$34)</f>
        <v>3.6545156006944426E-2</v>
      </c>
      <c r="H63" s="30"/>
      <c r="I63" s="69">
        <v>4.0911799999999996</v>
      </c>
      <c r="J63" s="71">
        <v>-36.091000000000349</v>
      </c>
      <c r="K63" s="71">
        <v>209.98400000000038</v>
      </c>
      <c r="L63" s="74">
        <f t="shared" si="3"/>
        <v>173.89300000000003</v>
      </c>
      <c r="M63" s="40">
        <f t="shared" si="4"/>
        <v>4.160080999999999</v>
      </c>
    </row>
    <row r="64" spans="2:13" ht="15" thickBot="1" x14ac:dyDescent="0.4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1.8197913175364577</v>
      </c>
      <c r="F64" s="46">
        <f ca="1">+E64+G64</f>
        <v>1.8741935166163188</v>
      </c>
      <c r="G64" s="47">
        <f ca="1">+M64*OFFSET(Summary!B$9,Summary!C64,4)*(1+$Q$34)</f>
        <v>5.4402199079861095E-2</v>
      </c>
      <c r="H64" s="48"/>
      <c r="I64" s="72">
        <v>7.8009719999999998</v>
      </c>
      <c r="J64" s="73">
        <v>-104.99200000000155</v>
      </c>
      <c r="K64" s="73">
        <v>636.51400000000149</v>
      </c>
      <c r="L64" s="75">
        <f t="shared" si="3"/>
        <v>531.52199999999993</v>
      </c>
      <c r="M64" s="49">
        <f t="shared" si="4"/>
        <v>8.0142369999999978</v>
      </c>
    </row>
    <row r="67" spans="7:7" x14ac:dyDescent="0.35">
      <c r="G67" s="50"/>
    </row>
    <row r="68" spans="7:7" x14ac:dyDescent="0.35">
      <c r="G68" s="50"/>
    </row>
  </sheetData>
  <sheetProtection algorithmName="SHA-512" hashValue="Ha2F55sCldOkyfDxjktrkO68+AfpFNV6lxoQV66mPUKvanMpYHIKuU+JCt0UM9dxtEuAp9yqWjXGenXgTbblmw==" saltValue="9XLWzXgNJDiSNJbzivi4Dw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2">
        <v>374.11291273474779</v>
      </c>
    </row>
    <row r="6" spans="4:7" x14ac:dyDescent="0.35">
      <c r="D6" s="22">
        <v>131.8101157412521</v>
      </c>
      <c r="G6" s="22">
        <v>-158.61178464770396</v>
      </c>
    </row>
    <row r="7" spans="4:7" x14ac:dyDescent="0.35">
      <c r="D7" s="22">
        <v>209.50016580128678</v>
      </c>
      <c r="G7" s="22">
        <v>-337.96166451740186</v>
      </c>
    </row>
    <row r="8" spans="4:7" x14ac:dyDescent="0.35">
      <c r="D8" s="22">
        <v>391.42708359336842</v>
      </c>
      <c r="G8" s="22">
        <v>-204.15530980181703</v>
      </c>
    </row>
    <row r="9" spans="4:7" x14ac:dyDescent="0.35">
      <c r="D9" s="22">
        <v>391.36080265355253</v>
      </c>
      <c r="G9" s="22">
        <v>-325.72709056949617</v>
      </c>
    </row>
    <row r="10" spans="4:7" x14ac:dyDescent="0.35">
      <c r="D10" s="22">
        <v>116.16782606923576</v>
      </c>
      <c r="G10" s="22">
        <v>-467.06089834666392</v>
      </c>
    </row>
    <row r="11" spans="4:7" x14ac:dyDescent="0.35">
      <c r="D11" s="22">
        <v>166.10851009368849</v>
      </c>
      <c r="G11" s="22">
        <v>-109.29561803519721</v>
      </c>
    </row>
    <row r="12" spans="4:7" x14ac:dyDescent="0.35">
      <c r="D12" s="22">
        <v>336.43045129013001</v>
      </c>
      <c r="G12" s="22">
        <v>-51.927653711318996</v>
      </c>
    </row>
    <row r="13" spans="4:7" x14ac:dyDescent="0.35">
      <c r="D13" s="22">
        <v>640.02157754135305</v>
      </c>
      <c r="G13" s="22">
        <v>-384.70529780197091</v>
      </c>
    </row>
    <row r="14" spans="4:7" x14ac:dyDescent="0.35">
      <c r="D14" s="22">
        <v>634.56814661789099</v>
      </c>
      <c r="G14" s="22">
        <v>-502.68776436614996</v>
      </c>
    </row>
    <row r="15" spans="4:7" x14ac:dyDescent="0.35">
      <c r="D15" s="22">
        <v>48.4064571738243</v>
      </c>
      <c r="G15" s="22">
        <v>-431.71050655365099</v>
      </c>
    </row>
    <row r="16" spans="4:7" x14ac:dyDescent="0.35">
      <c r="D16" s="22">
        <v>225.74270236349156</v>
      </c>
      <c r="G16" s="22">
        <v>-859.10517591476594</v>
      </c>
    </row>
    <row r="17" spans="4:7" x14ac:dyDescent="0.35">
      <c r="D17" s="22">
        <v>266.16205714225754</v>
      </c>
      <c r="G17" s="22">
        <v>-188.10159307241463</v>
      </c>
    </row>
    <row r="18" spans="4:7" x14ac:dyDescent="0.35">
      <c r="D18" s="22">
        <v>331.36136236190669</v>
      </c>
      <c r="G18" s="22">
        <v>-178.20264645528852</v>
      </c>
    </row>
    <row r="19" spans="4:7" x14ac:dyDescent="0.35">
      <c r="D19" s="22">
        <v>255.30387010383484</v>
      </c>
      <c r="G19" s="22">
        <v>-246.46365376472448</v>
      </c>
    </row>
    <row r="20" spans="4:7" x14ac:dyDescent="0.35">
      <c r="D20" s="22">
        <v>96.527990242004208</v>
      </c>
      <c r="G20" s="22">
        <v>-359.15181184768642</v>
      </c>
    </row>
    <row r="21" spans="4:7" x14ac:dyDescent="0.35">
      <c r="D21" s="22">
        <v>400.49778873062093</v>
      </c>
      <c r="G21" s="22">
        <v>-245.46055094528072</v>
      </c>
    </row>
    <row r="22" spans="4:7" x14ac:dyDescent="0.35">
      <c r="D22" s="22">
        <v>625.77327582549879</v>
      </c>
      <c r="G22" s="22">
        <v>-361.79239204788109</v>
      </c>
    </row>
    <row r="23" spans="4:7" x14ac:dyDescent="0.35">
      <c r="D23" s="22">
        <v>98.394592174528015</v>
      </c>
      <c r="G23" s="22">
        <v>-86.056110214233001</v>
      </c>
    </row>
    <row r="24" spans="4:7" x14ac:dyDescent="0.35">
      <c r="D24" s="22">
        <v>255.67901908111696</v>
      </c>
      <c r="G24" s="22">
        <v>-32.470121171950936</v>
      </c>
    </row>
    <row r="25" spans="4:7" x14ac:dyDescent="0.35">
      <c r="D25" s="22">
        <v>62.08952439689682</v>
      </c>
      <c r="G25" s="22">
        <v>-829.97091872405906</v>
      </c>
    </row>
    <row r="26" spans="4:7" x14ac:dyDescent="0.35">
      <c r="D26" s="22">
        <v>70.848098726272497</v>
      </c>
      <c r="G26" s="22">
        <v>-135.86528331374902</v>
      </c>
    </row>
    <row r="27" spans="4:7" x14ac:dyDescent="0.35">
      <c r="D27" s="22">
        <v>426.58702925300616</v>
      </c>
      <c r="G27" s="22">
        <v>-185.72629777527106</v>
      </c>
    </row>
    <row r="28" spans="4:7" x14ac:dyDescent="0.35">
      <c r="D28" s="22">
        <v>107.9899102737903</v>
      </c>
      <c r="G28" s="22">
        <v>-544.61438452911477</v>
      </c>
    </row>
    <row r="29" spans="4:7" x14ac:dyDescent="0.35">
      <c r="D29" s="22">
        <v>132.78357592773418</v>
      </c>
      <c r="G29" s="22">
        <v>-133.569782348633</v>
      </c>
    </row>
    <row r="30" spans="4:7" x14ac:dyDescent="0.35">
      <c r="D30" s="22">
        <v>140.15628871917616</v>
      </c>
      <c r="G30" s="22">
        <v>-42.912119197845392</v>
      </c>
    </row>
    <row r="31" spans="4:7" x14ac:dyDescent="0.35">
      <c r="D31" s="22">
        <v>42.152443614006003</v>
      </c>
      <c r="G31" s="22">
        <v>-449.9426955337525</v>
      </c>
    </row>
    <row r="32" spans="4:7" x14ac:dyDescent="0.35">
      <c r="D32" s="22">
        <v>22.787764310836803</v>
      </c>
      <c r="G32" s="22">
        <v>-151.2396131742</v>
      </c>
    </row>
    <row r="33" spans="4:8" x14ac:dyDescent="0.35">
      <c r="D33" s="22">
        <v>337.2308790407177</v>
      </c>
      <c r="G33" s="22">
        <v>-126.8839316201209</v>
      </c>
      <c r="H33" s="22"/>
    </row>
    <row r="34" spans="4:8" x14ac:dyDescent="0.35">
      <c r="D34" s="22">
        <v>357.11008573913693</v>
      </c>
      <c r="G34" s="22">
        <v>-56.339928806901</v>
      </c>
      <c r="H34" s="22"/>
    </row>
    <row r="35" spans="4:8" x14ac:dyDescent="0.35">
      <c r="D35" s="22">
        <v>239.33060401534806</v>
      </c>
      <c r="G35" s="22">
        <v>-229.71996239423598</v>
      </c>
      <c r="H35" s="22"/>
    </row>
    <row r="36" spans="4:8" x14ac:dyDescent="0.35">
      <c r="G36" s="22">
        <v>-16.822407760143307</v>
      </c>
      <c r="H36" s="22"/>
    </row>
    <row r="37" spans="4:8" x14ac:dyDescent="0.35">
      <c r="G37" s="22">
        <v>-31.236510780334502</v>
      </c>
      <c r="H37" s="22"/>
    </row>
    <row r="38" spans="4:8" x14ac:dyDescent="0.35">
      <c r="G38" s="22">
        <v>-166.0974052534099</v>
      </c>
      <c r="H38" s="22"/>
    </row>
    <row r="39" spans="4:8" x14ac:dyDescent="0.35">
      <c r="G39" s="22">
        <v>-358.34966001510702</v>
      </c>
      <c r="H39" s="22"/>
    </row>
    <row r="40" spans="4:8" x14ac:dyDescent="0.35">
      <c r="G40" s="22">
        <v>-156.38571396636803</v>
      </c>
      <c r="H40" s="22"/>
    </row>
    <row r="41" spans="4:8" x14ac:dyDescent="0.35">
      <c r="G41" s="22">
        <v>-142.19462298584415</v>
      </c>
      <c r="H41" s="22"/>
    </row>
    <row r="42" spans="4:8" x14ac:dyDescent="0.35">
      <c r="H42" s="22"/>
    </row>
    <row r="43" spans="4:8" x14ac:dyDescent="0.35">
      <c r="H43" s="22"/>
    </row>
    <row r="44" spans="4:8" x14ac:dyDescent="0.35">
      <c r="H44" s="22"/>
    </row>
    <row r="45" spans="4:8" x14ac:dyDescent="0.35">
      <c r="H45" s="22"/>
    </row>
    <row r="46" spans="4:8" x14ac:dyDescent="0.35">
      <c r="H46" s="22"/>
    </row>
    <row r="47" spans="4:8" x14ac:dyDescent="0.35">
      <c r="H47" s="22"/>
    </row>
    <row r="48" spans="4:8" x14ac:dyDescent="0.35">
      <c r="H48" s="22"/>
    </row>
    <row r="49" spans="8:8" x14ac:dyDescent="0.35">
      <c r="H49" s="22"/>
    </row>
    <row r="50" spans="8:8" x14ac:dyDescent="0.35">
      <c r="H50" s="22"/>
    </row>
    <row r="51" spans="8:8" x14ac:dyDescent="0.35">
      <c r="H51" s="22"/>
    </row>
    <row r="52" spans="8:8" x14ac:dyDescent="0.35">
      <c r="H52" s="22"/>
    </row>
    <row r="53" spans="8:8" x14ac:dyDescent="0.35">
      <c r="H53" s="22"/>
    </row>
    <row r="54" spans="8:8" x14ac:dyDescent="0.35">
      <c r="H54" s="22"/>
    </row>
    <row r="55" spans="8:8" x14ac:dyDescent="0.35">
      <c r="H55" s="22"/>
    </row>
    <row r="56" spans="8:8" x14ac:dyDescent="0.35">
      <c r="H56" s="22"/>
    </row>
    <row r="57" spans="8:8" x14ac:dyDescent="0.35">
      <c r="H57" s="22"/>
    </row>
    <row r="58" spans="8:8" x14ac:dyDescent="0.35">
      <c r="H58" s="22"/>
    </row>
    <row r="59" spans="8:8" x14ac:dyDescent="0.35">
      <c r="H59" s="22"/>
    </row>
    <row r="60" spans="8:8" x14ac:dyDescent="0.35">
      <c r="H60" s="22"/>
    </row>
    <row r="61" spans="8:8" x14ac:dyDescent="0.35">
      <c r="H61" s="22"/>
    </row>
    <row r="62" spans="8:8" x14ac:dyDescent="0.35">
      <c r="H62" s="22"/>
    </row>
    <row r="63" spans="8:8" x14ac:dyDescent="0.35">
      <c r="H63" s="22"/>
    </row>
    <row r="64" spans="8:8" x14ac:dyDescent="0.35">
      <c r="H64" s="22"/>
    </row>
    <row r="65" spans="8:8" x14ac:dyDescent="0.35">
      <c r="H65" s="22"/>
    </row>
    <row r="66" spans="8:8" x14ac:dyDescent="0.35">
      <c r="H66" s="22"/>
    </row>
    <row r="67" spans="8:8" x14ac:dyDescent="0.35">
      <c r="H6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Liz</cp:lastModifiedBy>
  <dcterms:created xsi:type="dcterms:W3CDTF">2011-08-18T21:19:56Z</dcterms:created>
  <dcterms:modified xsi:type="dcterms:W3CDTF">2015-10-19T22:09:42Z</dcterms:modified>
</cp:coreProperties>
</file>