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.200\shares\Race Director\Tennessee\TN 2017\Race Documents\Pace calc\"/>
    </mc:Choice>
  </mc:AlternateContent>
  <bookViews>
    <workbookView xWindow="0" yWindow="0" windowWidth="12770" windowHeight="3850"/>
  </bookViews>
  <sheets>
    <sheet name="Summary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29" i="2" l="1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29" i="2"/>
  <c r="D25" i="2" l="1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<sst xmlns="http://schemas.openxmlformats.org/spreadsheetml/2006/main" count="69" uniqueCount="55">
  <si>
    <t>ID</t>
  </si>
  <si>
    <t>Runner Name</t>
  </si>
  <si>
    <t>Role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</si>
  <si>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</si>
  <si>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</si>
  <si>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</si>
  <si>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</si>
  <si>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</si>
  <si>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</si>
  <si>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</si>
  <si>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</si>
  <si>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</si>
  <si>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</si>
  <si>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</si>
  <si>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</si>
  <si>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</si>
  <si>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</si>
  <si>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</si>
  <si>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</si>
  <si>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</si>
  <si>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</si>
  <si>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</si>
  <si>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</si>
  <si>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</si>
  <si>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</si>
  <si>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</si>
  <si>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</si>
  <si>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</si>
  <si>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</si>
  <si>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</si>
  <si>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</si>
  <si>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</si>
  <si>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</si>
  <si>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</si>
  <si>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</si>
  <si>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</si>
  <si>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</si>
  <si>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</si>
  <si>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</si>
  <si>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</si>
  <si>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</si>
  <si>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</si>
  <si>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</si>
  <si>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</si>
  <si>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</si>
  <si>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</si>
  <si>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</si>
  <si>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</si>
  <si>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</si>
  <si>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</si>
  <si>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</si>
  <si>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</si>
  <si>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between 11:00 AM and 8:00 PM.</t>
  </si>
  <si>
    <t>All Start Times will be in Eastern Time. The Pace Calculator automatically adjusts your time into Central Time</t>
  </si>
  <si>
    <t>Rank (Auto-fill)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</si>
</sst>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0" fillId="0" borderId="0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7" borderId="8" xfId="0" applyFill="1" applyBorder="1" applyProtection="1"/>
    <xf numFmtId="46" fontId="3" fillId="7" borderId="41" xfId="0" applyNumberFormat="1" applyFont="1" applyFill="1" applyBorder="1" applyProtection="1"/>
    <xf numFmtId="0" fontId="0" fillId="8" borderId="27" xfId="0" applyFont="1" applyFill="1" applyBorder="1" applyProtection="1"/>
    <xf numFmtId="1" fontId="0" fillId="0" borderId="33" xfId="0" applyNumberFormat="1" applyBorder="1" applyAlignment="1" applyProtection="1">
      <alignment horizontal="center"/>
    </xf>
    <xf numFmtId="0" fontId="0" fillId="0" borderId="0" xfId="0" applyProtection="1">
      <protection locked="0"/>
    </xf>
    <xf numFmtId="14" fontId="0" fillId="6" borderId="0" xfId="0" applyNumberFormat="1" applyFill="1" applyProtection="1">
      <protection locked="0"/>
    </xf>
    <xf numFmtId="165" fontId="0" fillId="5" borderId="0" xfId="0" applyNumberFormat="1" applyFill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7" borderId="39" xfId="0" applyFont="1" applyFill="1" applyBorder="1" applyAlignment="1" applyProtection="1">
      <alignment horizontal="center"/>
      <protection locked="0"/>
    </xf>
    <xf numFmtId="0" fontId="1" fillId="2" borderId="4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41" fontId="0" fillId="0" borderId="5" xfId="0" applyNumberFormat="1" applyBorder="1" applyAlignment="1" applyProtection="1">
      <alignment horizontal="center"/>
      <protection locked="0"/>
    </xf>
    <xf numFmtId="21" fontId="3" fillId="3" borderId="14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41" fontId="0" fillId="0" borderId="11" xfId="0" applyNumberFormat="1" applyBorder="1" applyAlignment="1" applyProtection="1">
      <alignment horizontal="center"/>
      <protection locked="0"/>
    </xf>
    <xf numFmtId="41" fontId="0" fillId="0" borderId="4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41" fontId="0" fillId="0" borderId="34" xfId="0" applyNumberFormat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  <protection locked="0"/>
    </xf>
    <xf numFmtId="41" fontId="0" fillId="0" borderId="24" xfId="0" applyNumberFormat="1" applyFill="1" applyBorder="1" applyAlignment="1" applyProtection="1">
      <alignment horizontal="center"/>
      <protection locked="0"/>
    </xf>
    <xf numFmtId="41" fontId="0" fillId="0" borderId="41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  <protection locked="0"/>
    </xf>
    <xf numFmtId="41" fontId="0" fillId="0" borderId="17" xfId="0" applyNumberFormat="1" applyBorder="1" applyAlignment="1" applyProtection="1">
      <alignment horizontal="center"/>
      <protection locked="0"/>
    </xf>
    <xf numFmtId="41" fontId="0" fillId="0" borderId="26" xfId="0" applyNumberFormat="1" applyFill="1" applyBorder="1" applyAlignment="1" applyProtection="1">
      <alignment horizontal="center"/>
      <protection locked="0"/>
    </xf>
    <xf numFmtId="41" fontId="0" fillId="0" borderId="21" xfId="0" applyNumberFormat="1" applyFill="1" applyBorder="1" applyAlignment="1" applyProtection="1">
      <alignment horizontal="center"/>
      <protection locked="0"/>
    </xf>
    <xf numFmtId="0" fontId="2" fillId="0" borderId="29" xfId="0" applyFont="1" applyBorder="1" applyProtection="1"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9" fontId="0" fillId="4" borderId="0" xfId="0" applyNumberFormat="1" applyFill="1" applyProtection="1">
      <protection locked="0"/>
    </xf>
    <xf numFmtId="166" fontId="0" fillId="4" borderId="0" xfId="0" applyNumberFormat="1" applyFill="1" applyProtection="1"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6" fontId="6" fillId="0" borderId="43" xfId="0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/>
    <xf numFmtId="165" fontId="0" fillId="0" borderId="0" xfId="0" applyNumberFormat="1" applyFill="1" applyBorder="1" applyAlignment="1" applyProtection="1">
      <alignment horizontal="center"/>
    </xf>
    <xf numFmtId="167" fontId="4" fillId="8" borderId="0" xfId="0" applyNumberFormat="1" applyFont="1" applyFill="1" applyBorder="1" applyProtection="1"/>
    <xf numFmtId="1" fontId="4" fillId="8" borderId="0" xfId="0" applyNumberFormat="1" applyFont="1" applyFill="1" applyBorder="1" applyProtection="1"/>
    <xf numFmtId="1" fontId="5" fillId="8" borderId="0" xfId="0" applyNumberFormat="1" applyFont="1" applyFill="1" applyBorder="1" applyProtection="1"/>
    <xf numFmtId="167" fontId="4" fillId="8" borderId="25" xfId="0" applyNumberFormat="1" applyFont="1" applyFill="1" applyBorder="1" applyProtection="1"/>
    <xf numFmtId="1" fontId="4" fillId="8" borderId="25" xfId="0" applyNumberFormat="1" applyFont="1" applyFill="1" applyBorder="1" applyProtection="1"/>
    <xf numFmtId="1" fontId="0" fillId="0" borderId="31" xfId="0" applyNumberFormat="1" applyBorder="1" applyAlignment="1" applyProtection="1">
      <alignment horizontal="center"/>
    </xf>
    <xf numFmtId="20" fontId="2" fillId="5" borderId="0" xfId="0" applyNumberFormat="1" applyFont="1" applyFill="1" applyAlignment="1" applyProtection="1">
      <alignment horizontal="center" vertical="center" wrapText="1"/>
      <protection locked="0"/>
    </xf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topLeftCell="B40" zoomScale="110" zoomScaleNormal="110" workbookViewId="0">
      <selection activeCell="I55" sqref="I55"/>
    </sheetView>
  </sheetViews>
  <sheetFormatPr defaultColWidth="9.1796875" defaultRowHeight="14.5" x14ac:dyDescent="0.35"/>
  <cols>
    <col min="1" max="1" width="9.1796875" style="42"/>
    <col min="2" max="2" width="4.7265625" style="42" bestFit="1" customWidth="1"/>
    <col min="3" max="3" width="19.26953125" style="42" customWidth="1"/>
    <col min="4" max="4" width="19.81640625" style="42" customWidth="1"/>
    <col min="5" max="5" width="20" style="42" customWidth="1"/>
    <col min="6" max="7" width="20.54296875" style="42" customWidth="1"/>
    <col min="8" max="8" width="20.1796875" style="42" hidden="1" customWidth="1"/>
    <col min="9" max="9" width="23.1796875" style="42" customWidth="1"/>
    <col min="10" max="10" width="10.453125" style="42" bestFit="1" customWidth="1"/>
    <col min="11" max="11" width="8.453125" style="42" customWidth="1"/>
    <col min="12" max="12" width="10.26953125" style="42" customWidth="1"/>
    <col min="13" max="13" width="16.453125" style="42" hidden="1" customWidth="1"/>
    <col min="14" max="14" width="14" style="42" bestFit="1" customWidth="1"/>
    <col min="15" max="15" width="11.7265625" style="42" hidden="1" customWidth="1"/>
    <col min="16" max="16" width="16.26953125" style="42" hidden="1" customWidth="1"/>
    <col min="17" max="17" width="22.7265625" style="42" hidden="1" customWidth="1"/>
    <col min="18" max="16384" width="9.1796875" style="42"/>
  </cols>
  <sheetData>
    <row r="1" spans="2:12" x14ac:dyDescent="0.35">
      <c r="C1" s="42" t="s">
        <v>51</v>
      </c>
    </row>
    <row r="2" spans="2:12" x14ac:dyDescent="0.35">
      <c r="C2" s="42" t="s">
        <v>47</v>
      </c>
    </row>
    <row r="3" spans="2:12" x14ac:dyDescent="0.35">
      <c r="C3" s="42" t="s">
        <v>49</v>
      </c>
    </row>
    <row r="4" spans="2:12" x14ac:dyDescent="0.35">
      <c r="C4" s="42" t="s">
        <v>50</v>
      </c>
    </row>
    <row r="5" spans="2:12" x14ac:dyDescent="0.35">
      <c r="C5" s="42" t="s">
        <v>48</v>
      </c>
    </row>
    <row r="7" spans="2:12" x14ac:dyDescent="0.35">
      <c r="C7" s="42" t="s">
        <v>44</v>
      </c>
      <c r="D7" s="42" t="s">
        <v>45</v>
      </c>
      <c r="E7" s="42" t="s">
        <v>46</v>
      </c>
    </row>
    <row r="8" spans="2:12" ht="15" thickBot="1" x14ac:dyDescent="0.4">
      <c r="C8" s="43">
        <v>42818</v>
      </c>
      <c r="D8" s="43">
        <v>42819</v>
      </c>
      <c r="E8" s="44">
        <v>0.54166666666666663</v>
      </c>
    </row>
    <row r="9" spans="2:12" ht="15" thickBot="1" x14ac:dyDescent="0.4">
      <c r="B9" s="45" t="s">
        <v>0</v>
      </c>
      <c r="C9" s="46" t="s">
        <v>38</v>
      </c>
      <c r="D9" s="47" t="s">
        <v>2</v>
      </c>
      <c r="E9" s="47" t="s">
        <v>42</v>
      </c>
      <c r="F9" s="48" t="s">
        <v>43</v>
      </c>
      <c r="G9" s="49" t="s">
        <v>54</v>
      </c>
      <c r="H9" s="45" t="s">
        <v>3</v>
      </c>
    </row>
    <row r="10" spans="2:12" x14ac:dyDescent="0.35">
      <c r="B10" s="50">
        <v>1</v>
      </c>
      <c r="C10" s="33" t="s">
        <v>4</v>
      </c>
      <c r="D10" s="6" t="s">
        <v>5</v>
      </c>
      <c r="E10" s="25">
        <v>6.5</v>
      </c>
      <c r="F10" s="51">
        <f>TIME(0,E10,(E10-ROUNDDOWN(E10,0))*60)</f>
        <v>4.5138888888888893E-3</v>
      </c>
      <c r="G10" s="52">
        <f t="shared" ref="G10:G21" si="0">RANK(F10,$F$10:$F$21,1)</f>
        <v>5</v>
      </c>
      <c r="H10" s="26"/>
      <c r="J10" s="81" t="s">
        <v>53</v>
      </c>
      <c r="K10" s="81"/>
      <c r="L10" s="81"/>
    </row>
    <row r="11" spans="2:12" x14ac:dyDescent="0.35">
      <c r="B11" s="53">
        <v>2</v>
      </c>
      <c r="C11" s="34" t="s">
        <v>6</v>
      </c>
      <c r="D11" s="6" t="s">
        <v>5</v>
      </c>
      <c r="E11" s="25">
        <v>5.5</v>
      </c>
      <c r="F11" s="51">
        <f t="shared" ref="F11:F21" si="1">TIME(0,E11,(E11-ROUNDDOWN(E11,0))*60)</f>
        <v>3.8194444444444443E-3</v>
      </c>
      <c r="G11" s="52">
        <f t="shared" si="0"/>
        <v>1</v>
      </c>
      <c r="H11" s="27"/>
      <c r="J11" s="81"/>
      <c r="K11" s="81"/>
      <c r="L11" s="81"/>
    </row>
    <row r="12" spans="2:12" x14ac:dyDescent="0.35">
      <c r="B12" s="53">
        <v>3</v>
      </c>
      <c r="C12" s="34" t="s">
        <v>7</v>
      </c>
      <c r="D12" s="6" t="s">
        <v>5</v>
      </c>
      <c r="E12" s="25">
        <v>9</v>
      </c>
      <c r="F12" s="51">
        <f t="shared" si="1"/>
        <v>6.2499999999999995E-3</v>
      </c>
      <c r="G12" s="52">
        <f t="shared" si="0"/>
        <v>12</v>
      </c>
      <c r="H12" s="27"/>
      <c r="J12" s="81"/>
      <c r="K12" s="81"/>
      <c r="L12" s="81"/>
    </row>
    <row r="13" spans="2:12" x14ac:dyDescent="0.35">
      <c r="B13" s="54">
        <v>4</v>
      </c>
      <c r="C13" s="35" t="s">
        <v>8</v>
      </c>
      <c r="D13" s="6" t="s">
        <v>5</v>
      </c>
      <c r="E13" s="25">
        <v>7</v>
      </c>
      <c r="F13" s="51">
        <f t="shared" si="1"/>
        <v>4.8611111111111112E-3</v>
      </c>
      <c r="G13" s="55">
        <f t="shared" si="0"/>
        <v>7</v>
      </c>
      <c r="H13" s="28"/>
      <c r="J13" s="81"/>
      <c r="K13" s="81"/>
      <c r="L13" s="81"/>
    </row>
    <row r="14" spans="2:12" x14ac:dyDescent="0.35">
      <c r="B14" s="53">
        <v>5</v>
      </c>
      <c r="C14" s="34" t="s">
        <v>9</v>
      </c>
      <c r="D14" s="6" t="s">
        <v>5</v>
      </c>
      <c r="E14" s="25">
        <v>6</v>
      </c>
      <c r="F14" s="51">
        <f t="shared" si="1"/>
        <v>4.1666666666666666E-3</v>
      </c>
      <c r="G14" s="52">
        <f t="shared" si="0"/>
        <v>2</v>
      </c>
      <c r="H14" s="27"/>
      <c r="J14" s="81"/>
      <c r="K14" s="81"/>
      <c r="L14" s="81"/>
    </row>
    <row r="15" spans="2:12" x14ac:dyDescent="0.35">
      <c r="B15" s="53">
        <v>6</v>
      </c>
      <c r="C15" s="34" t="s">
        <v>10</v>
      </c>
      <c r="D15" s="6" t="s">
        <v>5</v>
      </c>
      <c r="E15" s="25">
        <v>7</v>
      </c>
      <c r="F15" s="51">
        <f t="shared" si="1"/>
        <v>4.8611111111111112E-3</v>
      </c>
      <c r="G15" s="52">
        <f t="shared" si="0"/>
        <v>7</v>
      </c>
      <c r="H15" s="27"/>
      <c r="J15" s="81"/>
      <c r="K15" s="81"/>
      <c r="L15" s="81"/>
    </row>
    <row r="16" spans="2:12" x14ac:dyDescent="0.35">
      <c r="B16" s="53">
        <v>7</v>
      </c>
      <c r="C16" s="34" t="s">
        <v>11</v>
      </c>
      <c r="D16" s="6" t="s">
        <v>5</v>
      </c>
      <c r="E16" s="25">
        <v>8</v>
      </c>
      <c r="F16" s="51">
        <f t="shared" si="1"/>
        <v>5.5555555555555558E-3</v>
      </c>
      <c r="G16" s="52">
        <f t="shared" si="0"/>
        <v>11</v>
      </c>
      <c r="H16" s="27"/>
      <c r="J16" s="81"/>
      <c r="K16" s="81"/>
      <c r="L16" s="81"/>
    </row>
    <row r="17" spans="2:17" x14ac:dyDescent="0.35">
      <c r="B17" s="53">
        <v>8</v>
      </c>
      <c r="C17" s="34" t="s">
        <v>12</v>
      </c>
      <c r="D17" s="6" t="s">
        <v>5</v>
      </c>
      <c r="E17" s="25">
        <v>7</v>
      </c>
      <c r="F17" s="51">
        <f t="shared" si="1"/>
        <v>4.8611111111111112E-3</v>
      </c>
      <c r="G17" s="52">
        <f t="shared" si="0"/>
        <v>7</v>
      </c>
      <c r="H17" s="27"/>
    </row>
    <row r="18" spans="2:17" x14ac:dyDescent="0.35">
      <c r="B18" s="53">
        <v>9</v>
      </c>
      <c r="C18" s="34" t="s">
        <v>13</v>
      </c>
      <c r="D18" s="6" t="s">
        <v>5</v>
      </c>
      <c r="E18" s="25">
        <v>6</v>
      </c>
      <c r="F18" s="51">
        <f t="shared" si="1"/>
        <v>4.1666666666666666E-3</v>
      </c>
      <c r="G18" s="52">
        <f t="shared" si="0"/>
        <v>2</v>
      </c>
      <c r="H18" s="27"/>
    </row>
    <row r="19" spans="2:17" x14ac:dyDescent="0.35">
      <c r="B19" s="53">
        <v>10</v>
      </c>
      <c r="C19" s="34" t="s">
        <v>14</v>
      </c>
      <c r="D19" s="6" t="s">
        <v>5</v>
      </c>
      <c r="E19" s="25">
        <v>7.5</v>
      </c>
      <c r="F19" s="51">
        <f t="shared" si="1"/>
        <v>5.208333333333333E-3</v>
      </c>
      <c r="G19" s="52">
        <f t="shared" si="0"/>
        <v>10</v>
      </c>
      <c r="H19" s="27"/>
    </row>
    <row r="20" spans="2:17" x14ac:dyDescent="0.35">
      <c r="B20" s="53">
        <v>11</v>
      </c>
      <c r="C20" s="34" t="s">
        <v>15</v>
      </c>
      <c r="D20" s="6" t="s">
        <v>5</v>
      </c>
      <c r="E20" s="25">
        <v>6.5</v>
      </c>
      <c r="F20" s="51">
        <f t="shared" si="1"/>
        <v>4.5138888888888893E-3</v>
      </c>
      <c r="G20" s="52">
        <f t="shared" si="0"/>
        <v>5</v>
      </c>
      <c r="H20" s="27"/>
    </row>
    <row r="21" spans="2:17" ht="15" thickBot="1" x14ac:dyDescent="0.4">
      <c r="B21" s="56">
        <v>12</v>
      </c>
      <c r="C21" s="36" t="s">
        <v>16</v>
      </c>
      <c r="D21" s="7" t="s">
        <v>5</v>
      </c>
      <c r="E21" s="25">
        <v>6</v>
      </c>
      <c r="F21" s="51">
        <f t="shared" si="1"/>
        <v>4.1666666666666666E-3</v>
      </c>
      <c r="G21" s="57">
        <f t="shared" si="0"/>
        <v>2</v>
      </c>
      <c r="H21" s="29"/>
    </row>
    <row r="22" spans="2:17" x14ac:dyDescent="0.35">
      <c r="B22" s="50">
        <v>0</v>
      </c>
      <c r="C22" s="33" t="s">
        <v>39</v>
      </c>
      <c r="D22" s="8" t="s">
        <v>17</v>
      </c>
      <c r="E22" s="3">
        <v>0</v>
      </c>
      <c r="F22" s="58">
        <v>0</v>
      </c>
      <c r="G22" s="59">
        <v>0</v>
      </c>
      <c r="H22" s="30"/>
    </row>
    <row r="23" spans="2:17" x14ac:dyDescent="0.35">
      <c r="B23" s="53">
        <v>0</v>
      </c>
      <c r="C23" s="34" t="s">
        <v>40</v>
      </c>
      <c r="D23" s="6" t="s">
        <v>17</v>
      </c>
      <c r="E23" s="2">
        <v>0</v>
      </c>
      <c r="F23" s="60">
        <v>0</v>
      </c>
      <c r="G23" s="61">
        <v>0</v>
      </c>
      <c r="H23" s="31"/>
    </row>
    <row r="24" spans="2:17" ht="15" thickBot="1" x14ac:dyDescent="0.4">
      <c r="B24" s="62">
        <v>0</v>
      </c>
      <c r="C24" s="37" t="s">
        <v>41</v>
      </c>
      <c r="D24" s="9" t="s">
        <v>17</v>
      </c>
      <c r="E24" s="4">
        <v>0</v>
      </c>
      <c r="F24" s="63">
        <v>0</v>
      </c>
      <c r="G24" s="64">
        <v>0</v>
      </c>
      <c r="H24" s="32"/>
    </row>
    <row r="25" spans="2:17" x14ac:dyDescent="0.35">
      <c r="B25" s="84" t="s">
        <v>36</v>
      </c>
      <c r="C25" s="85"/>
      <c r="D25" s="88">
        <f>C8+E8</f>
        <v>42818.541666666664</v>
      </c>
      <c r="E25" s="89"/>
      <c r="F25" s="38"/>
      <c r="G25" s="1"/>
      <c r="H25" s="11"/>
      <c r="I25" s="12"/>
      <c r="J25" s="11"/>
      <c r="K25" s="10"/>
      <c r="L25" s="10"/>
    </row>
    <row r="26" spans="2:17" ht="16" thickBot="1" x14ac:dyDescent="0.4">
      <c r="B26" s="86" t="s">
        <v>27</v>
      </c>
      <c r="C26" s="87"/>
      <c r="D26" s="82">
        <f ca="1">C8+F64</f>
        <v>42819.557377748526</v>
      </c>
      <c r="E26" s="83"/>
      <c r="F26" s="39">
        <f ca="1">+SUM(G29:G64)</f>
        <v>1.0573777485243054</v>
      </c>
      <c r="G26" s="72" t="s">
        <v>52</v>
      </c>
      <c r="H26" s="73"/>
      <c r="I26" s="73"/>
      <c r="J26" s="73"/>
      <c r="K26" s="73"/>
      <c r="L26" s="73"/>
    </row>
    <row r="27" spans="2:17" ht="15" thickBot="1" x14ac:dyDescent="0.4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7" x14ac:dyDescent="0.35">
      <c r="B28" s="13" t="s">
        <v>18</v>
      </c>
      <c r="C28" s="14" t="s">
        <v>37</v>
      </c>
      <c r="D28" s="14" t="s">
        <v>1</v>
      </c>
      <c r="E28" s="14" t="s">
        <v>19</v>
      </c>
      <c r="F28" s="14" t="s">
        <v>35</v>
      </c>
      <c r="G28" s="14" t="s">
        <v>20</v>
      </c>
      <c r="H28" s="14" t="s">
        <v>21</v>
      </c>
      <c r="I28" s="40" t="s">
        <v>22</v>
      </c>
      <c r="J28" s="40" t="s">
        <v>23</v>
      </c>
      <c r="K28" s="40" t="s">
        <v>24</v>
      </c>
      <c r="L28" s="15" t="s">
        <v>25</v>
      </c>
      <c r="M28" s="65" t="s">
        <v>26</v>
      </c>
    </row>
    <row r="29" spans="2:17" x14ac:dyDescent="0.35">
      <c r="B29" s="16">
        <v>1</v>
      </c>
      <c r="C29" s="17">
        <f ca="1">+OFFSET(Summary!B$9,Summary!B29,0)</f>
        <v>1</v>
      </c>
      <c r="D29" s="17" t="str">
        <f ca="1">+OFFSET(Summary!B$9,Summary!C29,1)</f>
        <v>Runner 1</v>
      </c>
      <c r="E29" s="74">
        <f>E8-(1/24)</f>
        <v>0.49999999999999994</v>
      </c>
      <c r="F29" s="18">
        <f ca="1">+E30</f>
        <v>0.52402083124999999</v>
      </c>
      <c r="G29" s="19">
        <f ca="1">+M29*OFFSET(Summary!B$9,Summary!C29,4)</f>
        <v>2.4020831250000003E-2</v>
      </c>
      <c r="H29" s="11"/>
      <c r="I29" s="75">
        <v>5</v>
      </c>
      <c r="J29" s="76">
        <v>223.10800000000029</v>
      </c>
      <c r="K29" s="76">
        <v>196.86000000000024</v>
      </c>
      <c r="L29" s="41">
        <f>J29-K29</f>
        <v>26.248000000000047</v>
      </c>
      <c r="M29" s="66">
        <f>+I29+J29/P30+K29/Q30</f>
        <v>5.3215380000000003</v>
      </c>
      <c r="P29" s="42" t="s">
        <v>32</v>
      </c>
      <c r="Q29" s="42" t="s">
        <v>33</v>
      </c>
    </row>
    <row r="30" spans="2:17" x14ac:dyDescent="0.35">
      <c r="B30" s="16">
        <v>2</v>
      </c>
      <c r="C30" s="17">
        <f ca="1">+OFFSET(Summary!B$9,Summary!B30,0)</f>
        <v>2</v>
      </c>
      <c r="D30" s="17" t="str">
        <f ca="1">+OFFSET(Summary!B$9,Summary!C30,1)</f>
        <v>Runner 2</v>
      </c>
      <c r="E30" s="18">
        <f ca="1">+E29+G29</f>
        <v>0.52402083124999999</v>
      </c>
      <c r="F30" s="18">
        <f t="shared" ref="F30:F63" ca="1" si="2">+E31</f>
        <v>0.53883763263888884</v>
      </c>
      <c r="G30" s="19">
        <f ca="1">+M30*OFFSET(Summary!B$9,Summary!C30,4)</f>
        <v>1.4816801388888889E-2</v>
      </c>
      <c r="H30" s="11"/>
      <c r="I30" s="75">
        <v>3</v>
      </c>
      <c r="J30" s="76">
        <v>590.58000000000004</v>
      </c>
      <c r="K30" s="76">
        <v>577.45600000000002</v>
      </c>
      <c r="L30" s="41">
        <f t="shared" ref="L30:L64" si="3">J30-K30</f>
        <v>13.124000000000024</v>
      </c>
      <c r="M30" s="66">
        <f t="shared" ref="M30:M64" si="4">+I30+J30/1000+K30/2000</f>
        <v>3.879308</v>
      </c>
      <c r="P30" s="67">
        <v>1000</v>
      </c>
      <c r="Q30" s="67">
        <v>2000</v>
      </c>
    </row>
    <row r="31" spans="2:17" x14ac:dyDescent="0.35">
      <c r="B31" s="16">
        <v>3</v>
      </c>
      <c r="C31" s="17">
        <f ca="1">+OFFSET(Summary!B$9,Summary!B31,0)</f>
        <v>3</v>
      </c>
      <c r="D31" s="17" t="str">
        <f ca="1">+OFFSET(Summary!B$9,Summary!C31,1)</f>
        <v>Runner 3</v>
      </c>
      <c r="E31" s="18">
        <f ca="1">+E30+G30</f>
        <v>0.53883763263888884</v>
      </c>
      <c r="F31" s="18">
        <f t="shared" ca="1" si="2"/>
        <v>0.58474388263888888</v>
      </c>
      <c r="G31" s="19">
        <f ca="1">+M31*OFFSET(Summary!B$9,Summary!C31,4)</f>
        <v>4.5906249999999996E-2</v>
      </c>
      <c r="H31" s="11"/>
      <c r="I31" s="75">
        <v>6.3</v>
      </c>
      <c r="J31" s="76">
        <v>712</v>
      </c>
      <c r="K31" s="76">
        <v>666</v>
      </c>
      <c r="L31" s="41">
        <f t="shared" si="3"/>
        <v>46</v>
      </c>
      <c r="M31" s="66">
        <f t="shared" si="4"/>
        <v>7.3449999999999998</v>
      </c>
      <c r="Q31" s="42" t="s">
        <v>30</v>
      </c>
    </row>
    <row r="32" spans="2:17" x14ac:dyDescent="0.35">
      <c r="B32" s="16">
        <v>4</v>
      </c>
      <c r="C32" s="17">
        <f ca="1">+OFFSET(Summary!B$9,Summary!B32,0)</f>
        <v>4</v>
      </c>
      <c r="D32" s="17" t="str">
        <f ca="1">+OFFSET(Summary!B$9,Summary!C32,1)</f>
        <v>Runner 4</v>
      </c>
      <c r="E32" s="18">
        <f ca="1">+E31+G31</f>
        <v>0.58474388263888888</v>
      </c>
      <c r="F32" s="18">
        <f t="shared" ca="1" si="2"/>
        <v>0.64268465208333336</v>
      </c>
      <c r="G32" s="19">
        <f ca="1">+M32*OFFSET(Summary!B$9,Summary!C32,4)</f>
        <v>5.794076944444445E-2</v>
      </c>
      <c r="H32" s="11"/>
      <c r="I32" s="75">
        <v>10.199999999999999</v>
      </c>
      <c r="J32" s="76">
        <v>1118.8210000000004</v>
      </c>
      <c r="K32" s="76">
        <v>1200.8460000000005</v>
      </c>
      <c r="L32" s="41">
        <f t="shared" si="3"/>
        <v>-82.025000000000091</v>
      </c>
      <c r="M32" s="66">
        <f t="shared" si="4"/>
        <v>11.919244000000001</v>
      </c>
      <c r="P32" s="42" t="s">
        <v>28</v>
      </c>
      <c r="Q32" s="68">
        <v>0</v>
      </c>
    </row>
    <row r="33" spans="2:17" x14ac:dyDescent="0.35">
      <c r="B33" s="16">
        <v>5</v>
      </c>
      <c r="C33" s="17">
        <f ca="1">+OFFSET(Summary!B$9,Summary!B33,0)</f>
        <v>5</v>
      </c>
      <c r="D33" s="17" t="str">
        <f ca="1">+OFFSET(Summary!B$9,Summary!C33,1)</f>
        <v>Runner 5</v>
      </c>
      <c r="E33" s="18">
        <f t="shared" ref="E33:E64" ca="1" si="5">+E32+G32</f>
        <v>0.64268465208333336</v>
      </c>
      <c r="F33" s="18">
        <f t="shared" ca="1" si="2"/>
        <v>0.6580888229166667</v>
      </c>
      <c r="G33" s="19">
        <f ca="1">+M33*OFFSET(Summary!B$9,Summary!C33,4)</f>
        <v>1.5404170833333335E-2</v>
      </c>
      <c r="H33" s="11"/>
      <c r="I33" s="75">
        <v>3.3</v>
      </c>
      <c r="J33" s="76">
        <v>259.19900000000007</v>
      </c>
      <c r="K33" s="76">
        <v>275.60400000000004</v>
      </c>
      <c r="L33" s="41">
        <f t="shared" si="3"/>
        <v>-16.404999999999973</v>
      </c>
      <c r="M33" s="66">
        <f t="shared" si="4"/>
        <v>3.6970010000000002</v>
      </c>
      <c r="P33" s="42" t="s">
        <v>29</v>
      </c>
      <c r="Q33" s="68">
        <v>-0.05</v>
      </c>
    </row>
    <row r="34" spans="2:17" x14ac:dyDescent="0.35">
      <c r="B34" s="16">
        <v>6</v>
      </c>
      <c r="C34" s="17">
        <f ca="1">+OFFSET(Summary!B$9,Summary!B34,0)</f>
        <v>6</v>
      </c>
      <c r="D34" s="17" t="str">
        <f ca="1">+OFFSET(Summary!B$9,Summary!C34,1)</f>
        <v>Runner 6</v>
      </c>
      <c r="E34" s="18">
        <f t="shared" ca="1" si="5"/>
        <v>0.6580888229166667</v>
      </c>
      <c r="F34" s="18">
        <f t="shared" ca="1" si="2"/>
        <v>0.67079185173611111</v>
      </c>
      <c r="G34" s="19">
        <f ca="1">+M34*OFFSET(Summary!B$9,Summary!C34,4)</f>
        <v>1.2703028819444444E-2</v>
      </c>
      <c r="H34" s="11"/>
      <c r="I34" s="75">
        <v>2.5</v>
      </c>
      <c r="J34" s="76">
        <v>78.743999999999915</v>
      </c>
      <c r="K34" s="76">
        <v>68.900999999999954</v>
      </c>
      <c r="L34" s="41">
        <f t="shared" si="3"/>
        <v>9.8429999999999609</v>
      </c>
      <c r="M34" s="66">
        <f t="shared" si="4"/>
        <v>2.6131945000000001</v>
      </c>
      <c r="P34" s="42" t="s">
        <v>31</v>
      </c>
      <c r="Q34" s="68">
        <v>0.15</v>
      </c>
    </row>
    <row r="35" spans="2:17" x14ac:dyDescent="0.35">
      <c r="B35" s="16">
        <v>7</v>
      </c>
      <c r="C35" s="17">
        <f ca="1">+OFFSET(Summary!B$9,Summary!B35,0)</f>
        <v>7</v>
      </c>
      <c r="D35" s="17" t="str">
        <f ca="1">+OFFSET(Summary!B$9,Summary!C35,1)</f>
        <v>Runner 7</v>
      </c>
      <c r="E35" s="18">
        <f t="shared" ca="1" si="5"/>
        <v>0.67079185173611111</v>
      </c>
      <c r="F35" s="18">
        <f t="shared" ca="1" si="2"/>
        <v>0.70846407395833333</v>
      </c>
      <c r="G35" s="19">
        <f ca="1">+M35*OFFSET(Summary!B$9,Summary!C35,4)</f>
        <v>3.7672222222222225E-2</v>
      </c>
      <c r="H35" s="11"/>
      <c r="I35" s="75">
        <v>5.4</v>
      </c>
      <c r="J35" s="76">
        <v>1299</v>
      </c>
      <c r="K35" s="76">
        <v>164</v>
      </c>
      <c r="L35" s="41">
        <f t="shared" si="3"/>
        <v>1135</v>
      </c>
      <c r="M35" s="66">
        <f t="shared" si="4"/>
        <v>6.7809999999999997</v>
      </c>
    </row>
    <row r="36" spans="2:17" x14ac:dyDescent="0.35">
      <c r="B36" s="16">
        <v>8</v>
      </c>
      <c r="C36" s="17">
        <f ca="1">+OFFSET(Summary!B$9,Summary!B36,0)</f>
        <v>8</v>
      </c>
      <c r="D36" s="17" t="str">
        <f ca="1">+OFFSET(Summary!B$9,Summary!C36,1)</f>
        <v>Runner 8</v>
      </c>
      <c r="E36" s="18">
        <f t="shared" ca="1" si="5"/>
        <v>0.70846407395833333</v>
      </c>
      <c r="F36" s="18">
        <f t="shared" ca="1" si="2"/>
        <v>0.74189546631944447</v>
      </c>
      <c r="G36" s="19">
        <f ca="1">+M36*OFFSET(Summary!B$9,Summary!C36,4)</f>
        <v>3.3431392361111117E-2</v>
      </c>
      <c r="H36" s="11"/>
      <c r="I36" s="75">
        <v>6.5</v>
      </c>
      <c r="J36" s="76">
        <v>269.04200000000105</v>
      </c>
      <c r="K36" s="76">
        <v>216.54600000000096</v>
      </c>
      <c r="L36" s="41">
        <f t="shared" si="3"/>
        <v>52.496000000000095</v>
      </c>
      <c r="M36" s="66">
        <f t="shared" si="4"/>
        <v>6.8773150000000012</v>
      </c>
    </row>
    <row r="37" spans="2:17" x14ac:dyDescent="0.35">
      <c r="B37" s="16">
        <v>9</v>
      </c>
      <c r="C37" s="17">
        <f ca="1">+OFFSET(Summary!B$9,Summary!B37,0)</f>
        <v>9</v>
      </c>
      <c r="D37" s="17" t="str">
        <f ca="1">+OFFSET(Summary!B$9,Summary!C37,1)</f>
        <v>Runner 9</v>
      </c>
      <c r="E37" s="18">
        <f t="shared" ca="1" si="5"/>
        <v>0.74189546631944447</v>
      </c>
      <c r="F37" s="18">
        <f t="shared" ca="1" si="2"/>
        <v>0.76624845173611111</v>
      </c>
      <c r="G37" s="19">
        <f ca="1">+M37*OFFSET(Summary!B$9,Summary!C37,4)</f>
        <v>2.4352985416666667E-2</v>
      </c>
      <c r="H37" s="11"/>
      <c r="I37" s="75">
        <v>5.2</v>
      </c>
      <c r="J37" s="76">
        <v>439.654</v>
      </c>
      <c r="K37" s="76">
        <v>410.125</v>
      </c>
      <c r="L37" s="41">
        <f t="shared" si="3"/>
        <v>29.528999999999996</v>
      </c>
      <c r="M37" s="66">
        <f t="shared" si="4"/>
        <v>5.8447165000000005</v>
      </c>
      <c r="P37" s="42" t="s">
        <v>34</v>
      </c>
      <c r="Q37" s="69">
        <v>41383.770833333336</v>
      </c>
    </row>
    <row r="38" spans="2:17" x14ac:dyDescent="0.35">
      <c r="B38" s="16">
        <v>10</v>
      </c>
      <c r="C38" s="17">
        <f ca="1">+OFFSET(Summary!B$9,Summary!B38,0)</f>
        <v>10</v>
      </c>
      <c r="D38" s="17" t="str">
        <f ca="1">+OFFSET(Summary!B$9,Summary!C38,1)</f>
        <v>Runner 10</v>
      </c>
      <c r="E38" s="18">
        <f t="shared" ca="1" si="5"/>
        <v>0.76624845173611111</v>
      </c>
      <c r="F38" s="18">
        <f t="shared" ca="1" si="2"/>
        <v>0.80374137621527775</v>
      </c>
      <c r="G38" s="19">
        <f ca="1">+M38*OFFSET(Summary!B$9,Summary!C38,4)</f>
        <v>3.7492924479166662E-2</v>
      </c>
      <c r="H38" s="11"/>
      <c r="I38" s="75">
        <v>6.8</v>
      </c>
      <c r="J38" s="76">
        <v>298.57099999999946</v>
      </c>
      <c r="K38" s="76">
        <v>200.14099999999962</v>
      </c>
      <c r="L38" s="41">
        <f t="shared" si="3"/>
        <v>98.429999999999836</v>
      </c>
      <c r="M38" s="66">
        <f t="shared" si="4"/>
        <v>7.1986414999999999</v>
      </c>
      <c r="P38" s="42" t="s">
        <v>34</v>
      </c>
      <c r="Q38" s="69">
        <v>41384.270833333336</v>
      </c>
    </row>
    <row r="39" spans="2:17" x14ac:dyDescent="0.35">
      <c r="B39" s="16">
        <v>11</v>
      </c>
      <c r="C39" s="17">
        <f ca="1">+OFFSET(Summary!B$9,Summary!B39,0)</f>
        <v>11</v>
      </c>
      <c r="D39" s="17" t="str">
        <f ca="1">+OFFSET(Summary!B$9,Summary!C39,1)</f>
        <v>Runner 11</v>
      </c>
      <c r="E39" s="18">
        <f t="shared" ca="1" si="5"/>
        <v>0.80374137621527775</v>
      </c>
      <c r="F39" s="18">
        <f t="shared" ca="1" si="2"/>
        <v>0.82936042204861105</v>
      </c>
      <c r="G39" s="19">
        <f ca="1">+M39*OFFSET(Summary!B$9,Summary!C39,4)</f>
        <v>2.561904583333334E-2</v>
      </c>
      <c r="H39" s="11"/>
      <c r="I39" s="75">
        <v>5.4</v>
      </c>
      <c r="J39" s="76">
        <v>160.76899999999978</v>
      </c>
      <c r="K39" s="76">
        <v>229.66999999999962</v>
      </c>
      <c r="L39" s="41">
        <f t="shared" si="3"/>
        <v>-68.90099999999984</v>
      </c>
      <c r="M39" s="66">
        <f t="shared" si="4"/>
        <v>5.6756040000000008</v>
      </c>
    </row>
    <row r="40" spans="2:17" x14ac:dyDescent="0.35">
      <c r="B40" s="16">
        <v>12</v>
      </c>
      <c r="C40" s="17">
        <f ca="1">+OFFSET(Summary!B$9,Summary!B40,0)</f>
        <v>12</v>
      </c>
      <c r="D40" s="17" t="str">
        <f ca="1">+OFFSET(Summary!B$9,Summary!C40,1)</f>
        <v>Runner 12</v>
      </c>
      <c r="E40" s="18">
        <f t="shared" ca="1" si="5"/>
        <v>0.82936042204861105</v>
      </c>
      <c r="F40" s="18">
        <f t="shared" ca="1" si="2"/>
        <v>0.86706129288194433</v>
      </c>
      <c r="G40" s="19">
        <f ca="1">+M40*OFFSET(Summary!B$9,Summary!C40,4)</f>
        <v>3.770087083333333E-2</v>
      </c>
      <c r="H40" s="11"/>
      <c r="I40" s="75">
        <v>8.1</v>
      </c>
      <c r="J40" s="76">
        <v>341.22400000000061</v>
      </c>
      <c r="K40" s="76">
        <v>1213.9700000000007</v>
      </c>
      <c r="L40" s="41">
        <f t="shared" si="3"/>
        <v>-872.74600000000009</v>
      </c>
      <c r="M40" s="66">
        <f t="shared" si="4"/>
        <v>9.0482089999999999</v>
      </c>
    </row>
    <row r="41" spans="2:17" x14ac:dyDescent="0.35">
      <c r="B41" s="16">
        <v>13</v>
      </c>
      <c r="C41" s="17">
        <f ca="1">+OFFSET(Summary!B$9,Summary!B41-12,0)</f>
        <v>1</v>
      </c>
      <c r="D41" s="17" t="str">
        <f ca="1">+OFFSET(Summary!B$9,Summary!C41,1)</f>
        <v>Runner 1</v>
      </c>
      <c r="E41" s="18">
        <f t="shared" ca="1" si="5"/>
        <v>0.86706129288194433</v>
      </c>
      <c r="F41" s="18">
        <f t="shared" ca="1" si="2"/>
        <v>0.88600749863715267</v>
      </c>
      <c r="G41" s="19">
        <f ca="1">+M41*OFFSET(Summary!B$9,Summary!C41,4)*(1+$Q$33)</f>
        <v>1.8946205755208331E-2</v>
      </c>
      <c r="H41" s="11"/>
      <c r="I41" s="75">
        <v>4.095046</v>
      </c>
      <c r="J41" s="76">
        <v>209.98399999999992</v>
      </c>
      <c r="K41" s="76">
        <v>226.3889999999999</v>
      </c>
      <c r="L41" s="41">
        <f t="shared" si="3"/>
        <v>-16.404999999999973</v>
      </c>
      <c r="M41" s="66">
        <f t="shared" si="4"/>
        <v>4.4182244999999991</v>
      </c>
    </row>
    <row r="42" spans="2:17" x14ac:dyDescent="0.35">
      <c r="B42" s="16">
        <v>14</v>
      </c>
      <c r="C42" s="17">
        <f ca="1">+OFFSET(Summary!B$9,Summary!B42-12,0)</f>
        <v>2</v>
      </c>
      <c r="D42" s="17" t="str">
        <f ca="1">+OFFSET(Summary!B$9,Summary!C42,1)</f>
        <v>Runner 2</v>
      </c>
      <c r="E42" s="18">
        <f t="shared" ca="1" si="5"/>
        <v>0.88600749863715267</v>
      </c>
      <c r="F42" s="18">
        <f t="shared" ca="1" si="2"/>
        <v>0.90611962850694439</v>
      </c>
      <c r="G42" s="19">
        <f ca="1">+M42*OFFSET(Summary!B$9,Summary!C42,4)*(1+$Q$33)</f>
        <v>2.0112129869791662E-2</v>
      </c>
      <c r="H42" s="11"/>
      <c r="I42" s="75">
        <v>5.2</v>
      </c>
      <c r="J42" s="76">
        <v>219.827</v>
      </c>
      <c r="K42" s="76">
        <v>246.07500000000005</v>
      </c>
      <c r="L42" s="41">
        <f t="shared" si="3"/>
        <v>-26.248000000000047</v>
      </c>
      <c r="M42" s="66">
        <f t="shared" si="4"/>
        <v>5.5428644999999994</v>
      </c>
    </row>
    <row r="43" spans="2:17" x14ac:dyDescent="0.35">
      <c r="B43" s="16">
        <v>15</v>
      </c>
      <c r="C43" s="17">
        <f ca="1">+OFFSET(Summary!B$9,Summary!B43-12,0)</f>
        <v>3</v>
      </c>
      <c r="D43" s="17" t="str">
        <f ca="1">+OFFSET(Summary!B$9,Summary!C43,1)</f>
        <v>Runner 3</v>
      </c>
      <c r="E43" s="18">
        <f t="shared" ca="1" si="5"/>
        <v>0.90611962850694439</v>
      </c>
      <c r="F43" s="18">
        <f t="shared" ca="1" si="2"/>
        <v>0.95046873975694435</v>
      </c>
      <c r="G43" s="19">
        <f ca="1">+M43*OFFSET(Summary!B$9,Summary!C43,4)*(1+$Q$33)</f>
        <v>4.4349111249999996E-2</v>
      </c>
      <c r="H43" s="11"/>
      <c r="I43" s="75">
        <v>6.8</v>
      </c>
      <c r="J43" s="76">
        <v>462.62099999999998</v>
      </c>
      <c r="K43" s="76">
        <v>413.40599999999995</v>
      </c>
      <c r="L43" s="41">
        <f t="shared" si="3"/>
        <v>49.215000000000032</v>
      </c>
      <c r="M43" s="66">
        <f t="shared" si="4"/>
        <v>7.4693240000000003</v>
      </c>
    </row>
    <row r="44" spans="2:17" x14ac:dyDescent="0.35">
      <c r="B44" s="16">
        <v>16</v>
      </c>
      <c r="C44" s="17">
        <f ca="1">+OFFSET(Summary!B$9,Summary!B44-12,0)</f>
        <v>4</v>
      </c>
      <c r="D44" s="17" t="str">
        <f ca="1">+OFFSET(Summary!B$9,Summary!C44,1)</f>
        <v>Runner 4</v>
      </c>
      <c r="E44" s="18">
        <f t="shared" ca="1" si="5"/>
        <v>0.95046873975694435</v>
      </c>
      <c r="F44" s="18">
        <f t="shared" ca="1" si="2"/>
        <v>0.98166167078124988</v>
      </c>
      <c r="G44" s="19">
        <f ca="1">+M44*OFFSET(Summary!B$9,Summary!C44,4)*(1+$Q$33)</f>
        <v>3.1192931024305551E-2</v>
      </c>
      <c r="H44" s="11"/>
      <c r="I44" s="75">
        <v>6.1</v>
      </c>
      <c r="J44" s="76">
        <v>459.34000000000015</v>
      </c>
      <c r="K44" s="76">
        <v>390.43900000000019</v>
      </c>
      <c r="L44" s="41">
        <f t="shared" si="3"/>
        <v>68.900999999999954</v>
      </c>
      <c r="M44" s="66">
        <f t="shared" si="4"/>
        <v>6.7545595</v>
      </c>
    </row>
    <row r="45" spans="2:17" x14ac:dyDescent="0.35">
      <c r="B45" s="16">
        <v>17</v>
      </c>
      <c r="C45" s="17">
        <f ca="1">+OFFSET(Summary!B$9,Summary!B45-12,0)</f>
        <v>5</v>
      </c>
      <c r="D45" s="17" t="str">
        <f ca="1">+OFFSET(Summary!B$9,Summary!C45,1)</f>
        <v>Runner 5</v>
      </c>
      <c r="E45" s="18">
        <f t="shared" ca="1" si="5"/>
        <v>0.98166167078124988</v>
      </c>
      <c r="F45" s="18">
        <f t="shared" ca="1" si="2"/>
        <v>0.99900097182291658</v>
      </c>
      <c r="G45" s="19">
        <f ca="1">+M45*OFFSET(Summary!B$9,Summary!C45,4)*(1+$Q$33)</f>
        <v>1.7339301041666665E-2</v>
      </c>
      <c r="H45" s="11"/>
      <c r="I45" s="75">
        <v>4.2</v>
      </c>
      <c r="J45" s="76">
        <v>111.55399999999986</v>
      </c>
      <c r="K45" s="76">
        <v>137.80199999999991</v>
      </c>
      <c r="L45" s="41">
        <f t="shared" si="3"/>
        <v>-26.248000000000047</v>
      </c>
      <c r="M45" s="66">
        <f t="shared" si="4"/>
        <v>4.3804550000000004</v>
      </c>
    </row>
    <row r="46" spans="2:17" x14ac:dyDescent="0.35">
      <c r="B46" s="16">
        <v>18</v>
      </c>
      <c r="C46" s="17">
        <f ca="1">+OFFSET(Summary!B$9,Summary!B46-12,0)</f>
        <v>6</v>
      </c>
      <c r="D46" s="17" t="str">
        <f ca="1">+OFFSET(Summary!B$9,Summary!C46,1)</f>
        <v>Runner 6</v>
      </c>
      <c r="E46" s="18">
        <f t="shared" ca="1" si="5"/>
        <v>0.99900097182291658</v>
      </c>
      <c r="F46" s="18">
        <f t="shared" ca="1" si="2"/>
        <v>1.0115003510763889</v>
      </c>
      <c r="G46" s="19">
        <f ca="1">+M46*OFFSET(Summary!B$9,Summary!C46,4)*(1+$Q$33)</f>
        <v>1.2499379253472226E-2</v>
      </c>
      <c r="H46" s="11"/>
      <c r="I46" s="75">
        <v>2.6</v>
      </c>
      <c r="J46" s="76">
        <v>65.620000000000346</v>
      </c>
      <c r="K46" s="76">
        <v>82.025000000000318</v>
      </c>
      <c r="L46" s="41">
        <f t="shared" si="3"/>
        <v>-16.404999999999973</v>
      </c>
      <c r="M46" s="66">
        <f t="shared" si="4"/>
        <v>2.7066325000000009</v>
      </c>
    </row>
    <row r="47" spans="2:17" x14ac:dyDescent="0.35">
      <c r="B47" s="16">
        <v>19</v>
      </c>
      <c r="C47" s="17">
        <f ca="1">+OFFSET(Summary!B$9,Summary!B47-12,0)</f>
        <v>7</v>
      </c>
      <c r="D47" s="17" t="str">
        <f ca="1">+OFFSET(Summary!B$9,Summary!C47,1)</f>
        <v>Runner 7</v>
      </c>
      <c r="E47" s="18">
        <f t="shared" ca="1" si="5"/>
        <v>1.0115003510763889</v>
      </c>
      <c r="F47" s="18">
        <f t="shared" ca="1" si="2"/>
        <v>1.0441717403819444</v>
      </c>
      <c r="G47" s="19">
        <f ca="1">+M47*OFFSET(Summary!B$9,Summary!C47,4)*(1+$Q$33)</f>
        <v>3.2671389305555569E-2</v>
      </c>
      <c r="H47" s="11"/>
      <c r="I47" s="75">
        <v>5.9</v>
      </c>
      <c r="J47" s="76">
        <v>223.10800000000131</v>
      </c>
      <c r="K47" s="76">
        <v>134.52100000000132</v>
      </c>
      <c r="L47" s="41">
        <f t="shared" si="3"/>
        <v>88.586999999999989</v>
      </c>
      <c r="M47" s="66">
        <f t="shared" si="4"/>
        <v>6.1903685000000026</v>
      </c>
    </row>
    <row r="48" spans="2:17" x14ac:dyDescent="0.35">
      <c r="B48" s="16">
        <v>20</v>
      </c>
      <c r="C48" s="17">
        <f ca="1">+OFFSET(Summary!B$9,Summary!B48-12,0)</f>
        <v>8</v>
      </c>
      <c r="D48" s="17" t="str">
        <f ca="1">+OFFSET(Summary!B$9,Summary!C48,1)</f>
        <v>Runner 8</v>
      </c>
      <c r="E48" s="18">
        <f t="shared" ca="1" si="5"/>
        <v>1.0441717403819444</v>
      </c>
      <c r="F48" s="18">
        <f t="shared" ca="1" si="2"/>
        <v>1.0769098335416667</v>
      </c>
      <c r="G48" s="19">
        <f ca="1">+M48*OFFSET(Summary!B$9,Summary!C48,4)*(1+$Q$33)</f>
        <v>3.2738093159722224E-2</v>
      </c>
      <c r="H48" s="11"/>
      <c r="I48" s="75">
        <v>6.2</v>
      </c>
      <c r="J48" s="76">
        <v>485.58799999999985</v>
      </c>
      <c r="K48" s="76">
        <v>807.12599999999975</v>
      </c>
      <c r="L48" s="41">
        <f t="shared" si="3"/>
        <v>-321.5379999999999</v>
      </c>
      <c r="M48" s="66">
        <f t="shared" si="4"/>
        <v>7.0891510000000002</v>
      </c>
    </row>
    <row r="49" spans="2:13" x14ac:dyDescent="0.35">
      <c r="B49" s="16">
        <v>21</v>
      </c>
      <c r="C49" s="17">
        <f ca="1">+OFFSET(Summary!B$9,Summary!B49-12,0)</f>
        <v>9</v>
      </c>
      <c r="D49" s="17" t="str">
        <f ca="1">+OFFSET(Summary!B$9,Summary!C49,1)</f>
        <v>Runner 9</v>
      </c>
      <c r="E49" s="18">
        <f t="shared" ca="1" si="5"/>
        <v>1.0769098335416667</v>
      </c>
      <c r="F49" s="18">
        <f t="shared" ca="1" si="2"/>
        <v>1.1065086550000001</v>
      </c>
      <c r="G49" s="19">
        <f ca="1">+M49*OFFSET(Summary!B$9,Summary!C49,4)*(1+$Q$33)</f>
        <v>2.9598821458333334E-2</v>
      </c>
      <c r="H49" s="11"/>
      <c r="I49" s="75">
        <v>6.7</v>
      </c>
      <c r="J49" s="76">
        <v>508.55499999999995</v>
      </c>
      <c r="K49" s="76">
        <v>538.08399999999995</v>
      </c>
      <c r="L49" s="41">
        <f t="shared" si="3"/>
        <v>-29.528999999999996</v>
      </c>
      <c r="M49" s="66">
        <f t="shared" si="4"/>
        <v>7.4775970000000003</v>
      </c>
    </row>
    <row r="50" spans="2:13" x14ac:dyDescent="0.35">
      <c r="B50" s="16">
        <v>22</v>
      </c>
      <c r="C50" s="17">
        <f ca="1">+OFFSET(Summary!B$9,Summary!B50-12,0)</f>
        <v>10</v>
      </c>
      <c r="D50" s="17" t="str">
        <f ca="1">+OFFSET(Summary!B$9,Summary!C50,1)</f>
        <v>Runner 10</v>
      </c>
      <c r="E50" s="18">
        <f t="shared" ca="1" si="5"/>
        <v>1.1065086550000001</v>
      </c>
      <c r="F50" s="18">
        <f t="shared" ca="1" si="2"/>
        <v>1.126877330390625</v>
      </c>
      <c r="G50" s="19">
        <f ca="1">+M50*OFFSET(Summary!B$9,Summary!C50,4)*(1+$Q$33)</f>
        <v>2.0368675390624997E-2</v>
      </c>
      <c r="H50" s="11"/>
      <c r="I50" s="75">
        <v>3.8</v>
      </c>
      <c r="J50" s="76">
        <v>200.14099999999996</v>
      </c>
      <c r="K50" s="76">
        <v>232.95100000000002</v>
      </c>
      <c r="L50" s="41">
        <f t="shared" si="3"/>
        <v>-32.810000000000059</v>
      </c>
      <c r="M50" s="66">
        <f t="shared" si="4"/>
        <v>4.1166165000000001</v>
      </c>
    </row>
    <row r="51" spans="2:13" x14ac:dyDescent="0.35">
      <c r="B51" s="16">
        <v>23</v>
      </c>
      <c r="C51" s="17">
        <f ca="1">+OFFSET(Summary!B$9,Summary!B51-12,0)</f>
        <v>11</v>
      </c>
      <c r="D51" s="17" t="str">
        <f ca="1">+OFFSET(Summary!B$9,Summary!C51,1)</f>
        <v>Runner 11</v>
      </c>
      <c r="E51" s="18">
        <f t="shared" ca="1" si="5"/>
        <v>1.126877330390625</v>
      </c>
      <c r="F51" s="18">
        <f t="shared" ca="1" si="2"/>
        <v>1.1474615706770832</v>
      </c>
      <c r="G51" s="19">
        <f ca="1">+M51*OFFSET(Summary!B$9,Summary!C51,4)*(1+$Q$33)</f>
        <v>2.0584240286458333E-2</v>
      </c>
      <c r="H51" s="11"/>
      <c r="I51" s="75">
        <v>4.5</v>
      </c>
      <c r="J51" s="76">
        <v>209.98399999999981</v>
      </c>
      <c r="K51" s="76">
        <v>180.45499999999981</v>
      </c>
      <c r="L51" s="41">
        <f t="shared" si="3"/>
        <v>29.528999999999996</v>
      </c>
      <c r="M51" s="66">
        <f t="shared" si="4"/>
        <v>4.8002114999999996</v>
      </c>
    </row>
    <row r="52" spans="2:13" x14ac:dyDescent="0.35">
      <c r="B52" s="16">
        <v>24</v>
      </c>
      <c r="C52" s="17">
        <f ca="1">+OFFSET(Summary!B$9,Summary!B52-12,0)</f>
        <v>12</v>
      </c>
      <c r="D52" s="17" t="str">
        <f ca="1">+OFFSET(Summary!B$9,Summary!C52,1)</f>
        <v>Runner 12</v>
      </c>
      <c r="E52" s="18">
        <f t="shared" ca="1" si="5"/>
        <v>1.1474615706770832</v>
      </c>
      <c r="F52" s="18">
        <f t="shared" ca="1" si="2"/>
        <v>1.1613874465104166</v>
      </c>
      <c r="G52" s="19">
        <f ca="1">+M52*OFFSET(Summary!B$9,Summary!C52,4)*(1+$Q$33)</f>
        <v>1.392587583333333E-2</v>
      </c>
      <c r="H52" s="11"/>
      <c r="I52" s="75">
        <v>3.4</v>
      </c>
      <c r="J52" s="76">
        <v>59.057999999999879</v>
      </c>
      <c r="K52" s="76">
        <v>118.11599999999987</v>
      </c>
      <c r="L52" s="41">
        <f t="shared" si="3"/>
        <v>-59.057999999999993</v>
      </c>
      <c r="M52" s="66">
        <f t="shared" si="4"/>
        <v>3.5181159999999996</v>
      </c>
    </row>
    <row r="53" spans="2:13" x14ac:dyDescent="0.35">
      <c r="B53" s="16">
        <v>25</v>
      </c>
      <c r="C53" s="17">
        <f ca="1">+OFFSET(Summary!B$9,Summary!B53-24,0)</f>
        <v>1</v>
      </c>
      <c r="D53" s="17" t="str">
        <f ca="1">+OFFSET(Summary!B$9,Summary!C53,1)</f>
        <v>Runner 1</v>
      </c>
      <c r="E53" s="18">
        <f t="shared" ca="1" si="5"/>
        <v>1.1613874465104166</v>
      </c>
      <c r="F53" s="18">
        <f t="shared" ca="1" si="2"/>
        <v>1.190559812361111</v>
      </c>
      <c r="G53" s="19">
        <f ca="1">+M53*OFFSET(Summary!B$9,Summary!C53,4)*(1+$Q$34)</f>
        <v>2.9172365850694451E-2</v>
      </c>
      <c r="H53" s="11"/>
      <c r="I53" s="75">
        <v>5.4</v>
      </c>
      <c r="J53" s="76">
        <v>164.05000000000007</v>
      </c>
      <c r="K53" s="76">
        <v>111.55400000000009</v>
      </c>
      <c r="L53" s="41">
        <f t="shared" si="3"/>
        <v>52.495999999999981</v>
      </c>
      <c r="M53" s="66">
        <f t="shared" si="4"/>
        <v>5.6198270000000008</v>
      </c>
    </row>
    <row r="54" spans="2:13" x14ac:dyDescent="0.35">
      <c r="B54" s="16">
        <v>26</v>
      </c>
      <c r="C54" s="17">
        <f ca="1">+OFFSET(Summary!B$9,Summary!B54-24,0)</f>
        <v>2</v>
      </c>
      <c r="D54" s="17" t="str">
        <f ca="1">+OFFSET(Summary!B$9,Summary!C54,1)</f>
        <v>Runner 2</v>
      </c>
      <c r="E54" s="18">
        <f t="shared" ca="1" si="5"/>
        <v>1.190559812361111</v>
      </c>
      <c r="F54" s="18">
        <f t="shared" ca="1" si="2"/>
        <v>1.2193491852864582</v>
      </c>
      <c r="G54" s="19">
        <f ca="1">+M54*OFFSET(Summary!B$9,Summary!C54,4)*(1+$Q$34)</f>
        <v>2.8789372925347216E-2</v>
      </c>
      <c r="H54" s="11"/>
      <c r="I54" s="75">
        <v>6.1</v>
      </c>
      <c r="J54" s="76">
        <v>305.13300000000004</v>
      </c>
      <c r="K54" s="76">
        <v>298.57100000000003</v>
      </c>
      <c r="L54" s="41">
        <f t="shared" si="3"/>
        <v>6.5620000000000118</v>
      </c>
      <c r="M54" s="66">
        <f t="shared" si="4"/>
        <v>6.5544184999999997</v>
      </c>
    </row>
    <row r="55" spans="2:13" x14ac:dyDescent="0.35">
      <c r="B55" s="16">
        <v>27</v>
      </c>
      <c r="C55" s="17">
        <f ca="1">+OFFSET(Summary!B$9,Summary!B55-24,0)</f>
        <v>3</v>
      </c>
      <c r="D55" s="17" t="str">
        <f ca="1">+OFFSET(Summary!B$9,Summary!C55,1)</f>
        <v>Runner 3</v>
      </c>
      <c r="E55" s="18">
        <f t="shared" ca="1" si="5"/>
        <v>1.2193491852864582</v>
      </c>
      <c r="F55" s="18">
        <f t="shared" ca="1" si="2"/>
        <v>1.2570676471614581</v>
      </c>
      <c r="G55" s="19">
        <f ca="1">+M55*OFFSET(Summary!B$9,Summary!C55,4)*(1+$Q$34)</f>
        <v>3.7718461874999991E-2</v>
      </c>
      <c r="H55" s="11"/>
      <c r="I55" s="75">
        <v>4.9000000000000004</v>
      </c>
      <c r="J55" s="76">
        <v>229.66999999999985</v>
      </c>
      <c r="K55" s="76">
        <v>236.23199999999986</v>
      </c>
      <c r="L55" s="41">
        <f t="shared" si="3"/>
        <v>-6.5620000000000118</v>
      </c>
      <c r="M55" s="66">
        <f t="shared" si="4"/>
        <v>5.2477859999999996</v>
      </c>
    </row>
    <row r="56" spans="2:13" x14ac:dyDescent="0.35">
      <c r="B56" s="16">
        <v>28</v>
      </c>
      <c r="C56" s="17">
        <f ca="1">+OFFSET(Summary!B$9,Summary!B56-24,0)</f>
        <v>4</v>
      </c>
      <c r="D56" s="17" t="str">
        <f ca="1">+OFFSET(Summary!B$9,Summary!C56,1)</f>
        <v>Runner 4</v>
      </c>
      <c r="E56" s="18">
        <f t="shared" ca="1" si="5"/>
        <v>1.2570676471614581</v>
      </c>
      <c r="F56" s="18">
        <f t="shared" ca="1" si="2"/>
        <v>1.2989149516406249</v>
      </c>
      <c r="G56" s="19">
        <f ca="1">+M56*OFFSET(Summary!B$9,Summary!C56,4)*(1+$Q$34)</f>
        <v>4.184730447916666E-2</v>
      </c>
      <c r="H56" s="11"/>
      <c r="I56" s="75">
        <v>6.8</v>
      </c>
      <c r="J56" s="76">
        <v>436.37299999999993</v>
      </c>
      <c r="K56" s="76">
        <v>498.71199999999988</v>
      </c>
      <c r="L56" s="41">
        <f t="shared" si="3"/>
        <v>-62.338999999999942</v>
      </c>
      <c r="M56" s="66">
        <f t="shared" si="4"/>
        <v>7.4857289999999992</v>
      </c>
    </row>
    <row r="57" spans="2:13" x14ac:dyDescent="0.35">
      <c r="B57" s="16">
        <v>29</v>
      </c>
      <c r="C57" s="17">
        <f ca="1">+OFFSET(Summary!B$9,Summary!B57-24,0)</f>
        <v>5</v>
      </c>
      <c r="D57" s="17" t="str">
        <f ca="1">+OFFSET(Summary!B$9,Summary!C57,1)</f>
        <v>Runner 5</v>
      </c>
      <c r="E57" s="18">
        <f t="shared" ca="1" si="5"/>
        <v>1.2989149516406249</v>
      </c>
      <c r="F57" s="18">
        <f t="shared" ca="1" si="2"/>
        <v>1.3313748779947916</v>
      </c>
      <c r="G57" s="19">
        <f ca="1">+M57*OFFSET(Summary!B$9,Summary!C57,4)*(1+$Q$34)</f>
        <v>3.2459926354166661E-2</v>
      </c>
      <c r="H57" s="11"/>
      <c r="I57" s="75">
        <v>6.1</v>
      </c>
      <c r="J57" s="76">
        <v>452.77800000000002</v>
      </c>
      <c r="K57" s="76">
        <v>442.93500000000006</v>
      </c>
      <c r="L57" s="41">
        <f t="shared" si="3"/>
        <v>9.8429999999999609</v>
      </c>
      <c r="M57" s="66">
        <f t="shared" si="4"/>
        <v>6.7742455000000001</v>
      </c>
    </row>
    <row r="58" spans="2:13" x14ac:dyDescent="0.35">
      <c r="B58" s="16">
        <v>30</v>
      </c>
      <c r="C58" s="17">
        <f ca="1">+OFFSET(Summary!B$9,Summary!B58-24,0)</f>
        <v>6</v>
      </c>
      <c r="D58" s="17" t="str">
        <f ca="1">+OFFSET(Summary!B$9,Summary!C58,1)</f>
        <v>Runner 6</v>
      </c>
      <c r="E58" s="18">
        <f t="shared" ca="1" si="5"/>
        <v>1.3313748779947916</v>
      </c>
      <c r="F58" s="18">
        <f t="shared" ca="1" si="2"/>
        <v>1.3673659500260416</v>
      </c>
      <c r="G58" s="19">
        <f ca="1">+M58*OFFSET(Summary!B$9,Summary!C58,4)*(1+$Q$34)</f>
        <v>3.5991072031249995E-2</v>
      </c>
      <c r="H58" s="11"/>
      <c r="I58" s="75">
        <v>5.8</v>
      </c>
      <c r="J58" s="77">
        <v>400.28200000000004</v>
      </c>
      <c r="K58" s="77">
        <v>475.74500000000012</v>
      </c>
      <c r="L58" s="41">
        <f t="shared" si="3"/>
        <v>-75.463000000000079</v>
      </c>
      <c r="M58" s="66">
        <f t="shared" si="4"/>
        <v>6.4381544999999996</v>
      </c>
    </row>
    <row r="59" spans="2:13" x14ac:dyDescent="0.35">
      <c r="B59" s="16">
        <v>31</v>
      </c>
      <c r="C59" s="17">
        <f ca="1">+OFFSET(Summary!B$9,Summary!B59-24,0)</f>
        <v>7</v>
      </c>
      <c r="D59" s="17" t="str">
        <f ca="1">+OFFSET(Summary!B$9,Summary!C59,1)</f>
        <v>Runner 7</v>
      </c>
      <c r="E59" s="18">
        <f t="shared" ca="1" si="5"/>
        <v>1.3673659500260416</v>
      </c>
      <c r="F59" s="18">
        <f t="shared" ca="1" si="2"/>
        <v>1.3927870546093748</v>
      </c>
      <c r="G59" s="19">
        <f ca="1">+M59*OFFSET(Summary!B$9,Summary!C59,4)*(1+$Q$34)</f>
        <v>2.5421104583333333E-2</v>
      </c>
      <c r="H59" s="11"/>
      <c r="I59" s="75">
        <v>3.6</v>
      </c>
      <c r="J59" s="76">
        <v>249.35599999999999</v>
      </c>
      <c r="K59" s="76">
        <v>259.19899999999996</v>
      </c>
      <c r="L59" s="41">
        <f t="shared" si="3"/>
        <v>-9.8429999999999609</v>
      </c>
      <c r="M59" s="66">
        <f t="shared" si="4"/>
        <v>3.9789555000000001</v>
      </c>
    </row>
    <row r="60" spans="2:13" x14ac:dyDescent="0.35">
      <c r="B60" s="16">
        <v>32</v>
      </c>
      <c r="C60" s="17">
        <f ca="1">+OFFSET(Summary!B$9,Summary!B60-24,0)</f>
        <v>8</v>
      </c>
      <c r="D60" s="17" t="str">
        <f ca="1">+OFFSET(Summary!B$9,Summary!C60,1)</f>
        <v>Runner 8</v>
      </c>
      <c r="E60" s="18">
        <f t="shared" ca="1" si="5"/>
        <v>1.3927870546093748</v>
      </c>
      <c r="F60" s="18">
        <f t="shared" ca="1" si="2"/>
        <v>1.4228584864670137</v>
      </c>
      <c r="G60" s="19">
        <f ca="1">+M60*OFFSET(Summary!B$9,Summary!C60,4)*(1+$Q$34)</f>
        <v>3.0071431857638883E-2</v>
      </c>
      <c r="H60" s="11"/>
      <c r="I60" s="75">
        <v>4.5999999999999996</v>
      </c>
      <c r="J60" s="76">
        <v>554.48899999999981</v>
      </c>
      <c r="K60" s="76">
        <v>449.49699999999984</v>
      </c>
      <c r="L60" s="41">
        <f t="shared" si="3"/>
        <v>104.99199999999996</v>
      </c>
      <c r="M60" s="66">
        <f t="shared" si="4"/>
        <v>5.3792374999999995</v>
      </c>
    </row>
    <row r="61" spans="2:13" x14ac:dyDescent="0.35">
      <c r="B61" s="16">
        <v>33</v>
      </c>
      <c r="C61" s="17">
        <f ca="1">+OFFSET(Summary!B$9,Summary!B61-24,0)</f>
        <v>9</v>
      </c>
      <c r="D61" s="17" t="str">
        <f ca="1">+OFFSET(Summary!B$9,Summary!C61,1)</f>
        <v>Runner 9</v>
      </c>
      <c r="E61" s="18">
        <f t="shared" ca="1" si="5"/>
        <v>1.4228584864670137</v>
      </c>
      <c r="F61" s="18">
        <f t="shared" ca="1" si="2"/>
        <v>1.4622100489670138</v>
      </c>
      <c r="G61" s="19">
        <f ca="1">+M61*OFFSET(Summary!B$9,Summary!C61,4)*(1+$Q$34)</f>
        <v>3.9351562499999999E-2</v>
      </c>
      <c r="H61" s="11"/>
      <c r="I61" s="75">
        <v>6.9</v>
      </c>
      <c r="J61" s="76">
        <v>840</v>
      </c>
      <c r="K61" s="76">
        <v>945</v>
      </c>
      <c r="L61" s="41">
        <f t="shared" si="3"/>
        <v>-105</v>
      </c>
      <c r="M61" s="66">
        <f t="shared" si="4"/>
        <v>8.2125000000000004</v>
      </c>
    </row>
    <row r="62" spans="2:13" x14ac:dyDescent="0.35">
      <c r="B62" s="16">
        <v>34</v>
      </c>
      <c r="C62" s="17">
        <f ca="1">+OFFSET(Summary!B$9,Summary!B62-24,0)</f>
        <v>10</v>
      </c>
      <c r="D62" s="17" t="str">
        <f ca="1">+OFFSET(Summary!B$9,Summary!C62,1)</f>
        <v>Runner 10</v>
      </c>
      <c r="E62" s="18">
        <f t="shared" ca="1" si="5"/>
        <v>1.4622100489670138</v>
      </c>
      <c r="F62" s="18">
        <f t="shared" ca="1" si="2"/>
        <v>1.4791785385503471</v>
      </c>
      <c r="G62" s="19">
        <f ca="1">+M62*OFFSET(Summary!B$9,Summary!C62,4)*(1+$Q$34)</f>
        <v>1.6968489583333333E-2</v>
      </c>
      <c r="H62" s="11"/>
      <c r="I62" s="75">
        <v>2.5</v>
      </c>
      <c r="J62" s="76">
        <v>220</v>
      </c>
      <c r="K62" s="76">
        <v>226</v>
      </c>
      <c r="L62" s="41">
        <f t="shared" si="3"/>
        <v>-6</v>
      </c>
      <c r="M62" s="66">
        <f t="shared" si="4"/>
        <v>2.8330000000000002</v>
      </c>
    </row>
    <row r="63" spans="2:13" x14ac:dyDescent="0.35">
      <c r="B63" s="16">
        <v>35</v>
      </c>
      <c r="C63" s="17">
        <f ca="1">+OFFSET(Summary!B$9,Summary!B63-24,0)</f>
        <v>11</v>
      </c>
      <c r="D63" s="17" t="str">
        <f ca="1">+OFFSET(Summary!B$9,Summary!C63,1)</f>
        <v>Runner 11</v>
      </c>
      <c r="E63" s="18">
        <f t="shared" ca="1" si="5"/>
        <v>1.4791785385503471</v>
      </c>
      <c r="F63" s="18">
        <f t="shared" ca="1" si="2"/>
        <v>1.5146663268576388</v>
      </c>
      <c r="G63" s="19">
        <f ca="1">+M63*OFFSET(Summary!B$9,Summary!C63,4)*(1+$Q$34)</f>
        <v>3.5487788307291671E-2</v>
      </c>
      <c r="H63" s="11"/>
      <c r="I63" s="75">
        <v>6.3</v>
      </c>
      <c r="J63" s="77">
        <v>337.94299999999987</v>
      </c>
      <c r="K63" s="77">
        <v>397.00099999999986</v>
      </c>
      <c r="L63" s="41">
        <f t="shared" si="3"/>
        <v>-59.057999999999993</v>
      </c>
      <c r="M63" s="66">
        <f t="shared" si="4"/>
        <v>6.8364434999999997</v>
      </c>
    </row>
    <row r="64" spans="2:13" ht="15" thickBot="1" x14ac:dyDescent="0.4">
      <c r="B64" s="20">
        <v>36</v>
      </c>
      <c r="C64" s="21">
        <f ca="1">+OFFSET(Summary!B$9,Summary!B64-24,0)</f>
        <v>12</v>
      </c>
      <c r="D64" s="21" t="str">
        <f ca="1">+OFFSET(Summary!B$9,Summary!C64,1)</f>
        <v>Runner 12</v>
      </c>
      <c r="E64" s="22">
        <f t="shared" ca="1" si="5"/>
        <v>1.5146663268576388</v>
      </c>
      <c r="F64" s="22">
        <f ca="1">+E64+G64</f>
        <v>1.5573777485243054</v>
      </c>
      <c r="G64" s="23">
        <f ca="1">+M64*OFFSET(Summary!B$9,Summary!C64,4)*(1+$Q$34)</f>
        <v>4.2711421666666666E-2</v>
      </c>
      <c r="H64" s="24"/>
      <c r="I64" s="78">
        <v>8.1</v>
      </c>
      <c r="J64" s="79">
        <v>495.43100000000027</v>
      </c>
      <c r="K64" s="79">
        <v>636.51400000000024</v>
      </c>
      <c r="L64" s="80">
        <f t="shared" si="3"/>
        <v>-141.08299999999997</v>
      </c>
      <c r="M64" s="70">
        <f t="shared" si="4"/>
        <v>8.9136880000000005</v>
      </c>
    </row>
    <row r="67" spans="7:7" x14ac:dyDescent="0.35">
      <c r="G67" s="71"/>
    </row>
    <row r="68" spans="7:7" x14ac:dyDescent="0.35">
      <c r="G68" s="71"/>
    </row>
  </sheetData>
  <sheetProtection selectLockedCells="1"/>
  <protectedRanges>
    <protectedRange sqref="C19:D19 C17:D17" name="Range1_5"/>
    <protectedRange sqref="D21 C21:C26 D22:E24 I26" name="Range1_4"/>
    <protectedRange sqref="C20:D20" name="Range1_3"/>
    <protectedRange sqref="C13:D13 C16:D16" name="Range1_2"/>
    <protectedRange sqref="E10:E21 C14:D14" name="Range1_1"/>
    <protectedRange sqref="D10:E24 C10:C26 I26" name="Range1"/>
  </protectedRanges>
  <mergeCells count="5">
    <mergeCell ref="J10:L16"/>
    <mergeCell ref="D26:E26"/>
    <mergeCell ref="B25:C25"/>
    <mergeCell ref="B26:C26"/>
    <mergeCell ref="D25:E25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25" workbookViewId="0">
      <selection activeCell="G41" sqref="G6:G41"/>
    </sheetView>
  </sheetViews>
  <sheetFormatPr defaultRowHeight="14.5" x14ac:dyDescent="0.35"/>
  <cols>
    <col min="3" max="3" width="16" customWidth="1"/>
    <col min="4" max="4" width="21.453125" customWidth="1"/>
    <col min="8" max="8" width="15.26953125" customWidth="1"/>
  </cols>
  <sheetData>
    <row r="5" spans="4:7" x14ac:dyDescent="0.35">
      <c r="D5" s="5">
        <v>374.11291273474779</v>
      </c>
    </row>
    <row r="6" spans="4:7" x14ac:dyDescent="0.35">
      <c r="D6" s="5">
        <v>131.8101157412521</v>
      </c>
      <c r="G6" s="5">
        <v>-158.61178464770396</v>
      </c>
    </row>
    <row r="7" spans="4:7" x14ac:dyDescent="0.35">
      <c r="D7" s="5">
        <v>209.50016580128678</v>
      </c>
      <c r="G7" s="5">
        <v>-337.96166451740186</v>
      </c>
    </row>
    <row r="8" spans="4:7" x14ac:dyDescent="0.35">
      <c r="D8" s="5">
        <v>391.42708359336842</v>
      </c>
      <c r="G8" s="5">
        <v>-204.15530980181703</v>
      </c>
    </row>
    <row r="9" spans="4:7" x14ac:dyDescent="0.35">
      <c r="D9" s="5">
        <v>391.36080265355253</v>
      </c>
      <c r="G9" s="5">
        <v>-325.72709056949617</v>
      </c>
    </row>
    <row r="10" spans="4:7" x14ac:dyDescent="0.35">
      <c r="D10" s="5">
        <v>116.16782606923576</v>
      </c>
      <c r="G10" s="5">
        <v>-467.06089834666392</v>
      </c>
    </row>
    <row r="11" spans="4:7" x14ac:dyDescent="0.35">
      <c r="D11" s="5">
        <v>166.10851009368849</v>
      </c>
      <c r="G11" s="5">
        <v>-109.29561803519721</v>
      </c>
    </row>
    <row r="12" spans="4:7" x14ac:dyDescent="0.35">
      <c r="D12" s="5">
        <v>336.43045129013001</v>
      </c>
      <c r="G12" s="5">
        <v>-51.927653711318996</v>
      </c>
    </row>
    <row r="13" spans="4:7" x14ac:dyDescent="0.35">
      <c r="D13" s="5">
        <v>640.02157754135305</v>
      </c>
      <c r="G13" s="5">
        <v>-384.70529780197091</v>
      </c>
    </row>
    <row r="14" spans="4:7" x14ac:dyDescent="0.35">
      <c r="D14" s="5">
        <v>634.56814661789099</v>
      </c>
      <c r="G14" s="5">
        <v>-502.68776436614996</v>
      </c>
    </row>
    <row r="15" spans="4:7" x14ac:dyDescent="0.35">
      <c r="D15" s="5">
        <v>48.4064571738243</v>
      </c>
      <c r="G15" s="5">
        <v>-431.71050655365099</v>
      </c>
    </row>
    <row r="16" spans="4:7" x14ac:dyDescent="0.35">
      <c r="D16" s="5">
        <v>225.74270236349156</v>
      </c>
      <c r="G16" s="5">
        <v>-859.10517591476594</v>
      </c>
    </row>
    <row r="17" spans="4:7" x14ac:dyDescent="0.35">
      <c r="D17" s="5">
        <v>266.16205714225754</v>
      </c>
      <c r="G17" s="5">
        <v>-188.10159307241463</v>
      </c>
    </row>
    <row r="18" spans="4:7" x14ac:dyDescent="0.35">
      <c r="D18" s="5">
        <v>331.36136236190669</v>
      </c>
      <c r="G18" s="5">
        <v>-178.20264645528852</v>
      </c>
    </row>
    <row r="19" spans="4:7" x14ac:dyDescent="0.35">
      <c r="D19" s="5">
        <v>255.30387010383484</v>
      </c>
      <c r="G19" s="5">
        <v>-246.46365376472448</v>
      </c>
    </row>
    <row r="20" spans="4:7" x14ac:dyDescent="0.35">
      <c r="D20" s="5">
        <v>96.527990242004208</v>
      </c>
      <c r="G20" s="5">
        <v>-359.15181184768642</v>
      </c>
    </row>
    <row r="21" spans="4:7" x14ac:dyDescent="0.35">
      <c r="D21" s="5">
        <v>400.49778873062093</v>
      </c>
      <c r="G21" s="5">
        <v>-245.46055094528072</v>
      </c>
    </row>
    <row r="22" spans="4:7" x14ac:dyDescent="0.35">
      <c r="D22" s="5">
        <v>625.77327582549879</v>
      </c>
      <c r="G22" s="5">
        <v>-361.79239204788109</v>
      </c>
    </row>
    <row r="23" spans="4:7" x14ac:dyDescent="0.35">
      <c r="D23" s="5">
        <v>98.394592174528015</v>
      </c>
      <c r="G23" s="5">
        <v>-86.056110214233001</v>
      </c>
    </row>
    <row r="24" spans="4:7" x14ac:dyDescent="0.35">
      <c r="D24" s="5">
        <v>255.67901908111696</v>
      </c>
      <c r="G24" s="5">
        <v>-32.470121171950936</v>
      </c>
    </row>
    <row r="25" spans="4:7" x14ac:dyDescent="0.35">
      <c r="D25" s="5">
        <v>62.08952439689682</v>
      </c>
      <c r="G25" s="5">
        <v>-829.97091872405906</v>
      </c>
    </row>
    <row r="26" spans="4:7" x14ac:dyDescent="0.35">
      <c r="D26" s="5">
        <v>70.848098726272497</v>
      </c>
      <c r="G26" s="5">
        <v>-135.86528331374902</v>
      </c>
    </row>
    <row r="27" spans="4:7" x14ac:dyDescent="0.35">
      <c r="D27" s="5">
        <v>426.58702925300616</v>
      </c>
      <c r="G27" s="5">
        <v>-185.72629777527106</v>
      </c>
    </row>
    <row r="28" spans="4:7" x14ac:dyDescent="0.35">
      <c r="D28" s="5">
        <v>107.9899102737903</v>
      </c>
      <c r="G28" s="5">
        <v>-544.61438452911477</v>
      </c>
    </row>
    <row r="29" spans="4:7" x14ac:dyDescent="0.35">
      <c r="D29" s="5">
        <v>132.78357592773418</v>
      </c>
      <c r="G29" s="5">
        <v>-133.569782348633</v>
      </c>
    </row>
    <row r="30" spans="4:7" x14ac:dyDescent="0.35">
      <c r="D30" s="5">
        <v>140.15628871917616</v>
      </c>
      <c r="G30" s="5">
        <v>-42.912119197845392</v>
      </c>
    </row>
    <row r="31" spans="4:7" x14ac:dyDescent="0.35">
      <c r="D31" s="5">
        <v>42.152443614006003</v>
      </c>
      <c r="G31" s="5">
        <v>-449.9426955337525</v>
      </c>
    </row>
    <row r="32" spans="4:7" x14ac:dyDescent="0.35">
      <c r="D32" s="5">
        <v>22.787764310836803</v>
      </c>
      <c r="G32" s="5">
        <v>-151.2396131742</v>
      </c>
    </row>
    <row r="33" spans="4:8" x14ac:dyDescent="0.35">
      <c r="D33" s="5">
        <v>337.2308790407177</v>
      </c>
      <c r="G33" s="5">
        <v>-126.8839316201209</v>
      </c>
      <c r="H33" s="5"/>
    </row>
    <row r="34" spans="4:8" x14ac:dyDescent="0.35">
      <c r="D34" s="5">
        <v>357.11008573913693</v>
      </c>
      <c r="G34" s="5">
        <v>-56.339928806901</v>
      </c>
      <c r="H34" s="5"/>
    </row>
    <row r="35" spans="4:8" x14ac:dyDescent="0.35">
      <c r="D35" s="5">
        <v>239.33060401534806</v>
      </c>
      <c r="G35" s="5">
        <v>-229.71996239423598</v>
      </c>
      <c r="H35" s="5"/>
    </row>
    <row r="36" spans="4:8" x14ac:dyDescent="0.35">
      <c r="G36" s="5">
        <v>-16.822407760143307</v>
      </c>
      <c r="H36" s="5"/>
    </row>
    <row r="37" spans="4:8" x14ac:dyDescent="0.35">
      <c r="G37" s="5">
        <v>-31.236510780334502</v>
      </c>
      <c r="H37" s="5"/>
    </row>
    <row r="38" spans="4:8" x14ac:dyDescent="0.35">
      <c r="G38" s="5">
        <v>-166.0974052534099</v>
      </c>
      <c r="H38" s="5"/>
    </row>
    <row r="39" spans="4:8" x14ac:dyDescent="0.35">
      <c r="G39" s="5">
        <v>-358.34966001510702</v>
      </c>
      <c r="H39" s="5"/>
    </row>
    <row r="40" spans="4:8" x14ac:dyDescent="0.35">
      <c r="G40" s="5">
        <v>-156.38571396636803</v>
      </c>
      <c r="H40" s="5"/>
    </row>
    <row r="41" spans="4:8" x14ac:dyDescent="0.35">
      <c r="G41" s="5">
        <v>-142.19462298584415</v>
      </c>
      <c r="H41" s="5"/>
    </row>
    <row r="42" spans="4:8" x14ac:dyDescent="0.35">
      <c r="H42" s="5"/>
    </row>
    <row r="43" spans="4:8" x14ac:dyDescent="0.35">
      <c r="H43" s="5"/>
    </row>
    <row r="44" spans="4:8" x14ac:dyDescent="0.35">
      <c r="H44" s="5"/>
    </row>
    <row r="45" spans="4:8" x14ac:dyDescent="0.35">
      <c r="H45" s="5"/>
    </row>
    <row r="46" spans="4:8" x14ac:dyDescent="0.35">
      <c r="H46" s="5"/>
    </row>
    <row r="47" spans="4:8" x14ac:dyDescent="0.35">
      <c r="H47" s="5"/>
    </row>
    <row r="48" spans="4:8" x14ac:dyDescent="0.35">
      <c r="H48" s="5"/>
    </row>
    <row r="49" spans="8:8" x14ac:dyDescent="0.35">
      <c r="H49" s="5"/>
    </row>
    <row r="50" spans="8:8" x14ac:dyDescent="0.35">
      <c r="H50" s="5"/>
    </row>
    <row r="51" spans="8:8" x14ac:dyDescent="0.35">
      <c r="H51" s="5"/>
    </row>
    <row r="52" spans="8:8" x14ac:dyDescent="0.35">
      <c r="H52" s="5"/>
    </row>
    <row r="53" spans="8:8" x14ac:dyDescent="0.35">
      <c r="H53" s="5"/>
    </row>
    <row r="54" spans="8:8" x14ac:dyDescent="0.35">
      <c r="H54" s="5"/>
    </row>
    <row r="55" spans="8:8" x14ac:dyDescent="0.35">
      <c r="H55" s="5"/>
    </row>
    <row r="56" spans="8:8" x14ac:dyDescent="0.35">
      <c r="H56" s="5"/>
    </row>
    <row r="57" spans="8:8" x14ac:dyDescent="0.35">
      <c r="H57" s="5"/>
    </row>
    <row r="58" spans="8:8" x14ac:dyDescent="0.35">
      <c r="H58" s="5"/>
    </row>
    <row r="59" spans="8:8" x14ac:dyDescent="0.35">
      <c r="H59" s="5"/>
    </row>
    <row r="60" spans="8:8" x14ac:dyDescent="0.35">
      <c r="H60" s="5"/>
    </row>
    <row r="61" spans="8:8" x14ac:dyDescent="0.35">
      <c r="H61" s="5"/>
    </row>
    <row r="62" spans="8:8" x14ac:dyDescent="0.35">
      <c r="H62" s="5"/>
    </row>
    <row r="63" spans="8:8" x14ac:dyDescent="0.35">
      <c r="H63" s="5"/>
    </row>
    <row r="64" spans="8:8" x14ac:dyDescent="0.35">
      <c r="H64" s="5"/>
    </row>
    <row r="65" spans="8:8" x14ac:dyDescent="0.35">
      <c r="H65" s="5"/>
    </row>
    <row r="66" spans="8:8" x14ac:dyDescent="0.35">
      <c r="H66" s="5"/>
    </row>
    <row r="67" spans="8:8" x14ac:dyDescent="0.35">
      <c r="H6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Tally</cp:lastModifiedBy>
  <dcterms:created xsi:type="dcterms:W3CDTF">2011-08-18T21:19:56Z</dcterms:created>
  <dcterms:modified xsi:type="dcterms:W3CDTF">2017-02-23T23:15:46Z</dcterms:modified>
</cp:coreProperties>
</file>