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Tennessee\Tennessee 2015\Race Documents\Pace calc\"/>
    </mc:Choice>
  </mc:AlternateContent>
  <bookViews>
    <workbookView xWindow="0" yWindow="0" windowWidth="28800" windowHeight="1243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L30" i="2" l="1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29" i="2"/>
  <c r="E29" i="2" l="1"/>
  <c r="F10" i="2" l="1"/>
  <c r="D25" i="2" l="1"/>
  <c r="F21" i="2" l="1"/>
  <c r="F20" i="2"/>
  <c r="F19" i="2"/>
  <c r="F18" i="2"/>
  <c r="F17" i="2"/>
  <c r="F16" i="2"/>
  <c r="F15" i="2"/>
  <c r="F14" i="2"/>
  <c r="F13" i="2"/>
  <c r="F12" i="2"/>
  <c r="F11" i="2"/>
  <c r="C29" i="2"/>
  <c r="D29" i="2" s="1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F29" i="2" l="1"/>
  <c r="E31" i="2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9" i="2" s="1"/>
  <c r="F38" i="2"/>
  <c r="E41" i="2" l="1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<sst xmlns="http://schemas.openxmlformats.org/spreadsheetml/2006/main" count="69" uniqueCount="55">
  <si>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</si>
  <si>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</si>
  <si>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</si>
  <si>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</si>
  <si>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</si>
  <si>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</si>
  <si>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</si>
  <si>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</si>
  <si>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</si>
  <si>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</si>
  <si>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</si>
  <si>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</si>
  <si>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</si>
  <si>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</si>
  <si>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</si>
  <si>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</si>
  <si>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</si>
  <si>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</si>
  <si>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</si>
  <si>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</si>
  <si>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</si>
  <si>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</si>
  <si>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</si>
  <si>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</si>
  <si>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</si>
  <si>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</si>
  <si>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</si>
  <si>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</si>
  <si>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</si>
  <si>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</si>
  <si>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</si>
  <si>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</si>
  <si>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</si>
  <si>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</si>
  <si>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</si>
  <si>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</si>
  <si>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</si>
  <si>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</si>
  <si>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</si>
  <si>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</si>
  <si>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</si>
  <si>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</si>
  <si>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</si>
  <si>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</si>
  <si>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</si>
  <si>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</si>
  <si>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</si>
  <si>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</si>
  <si>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</si>
  <si>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</si>
  <si>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</si>
  <si>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</si>
  <si>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</si>
  <si>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ALL TIMES FOR LEGS ARE LISTED IN CENTRAL TIME</t>
  </si>
  <si>
    <t>Start Time is in Eastern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</si>
</sst>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m/d/yy\ 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18" fontId="0" fillId="5" borderId="0" xfId="0" applyNumberFormat="1" applyFill="1" applyProtection="1"/>
    <xf numFmtId="0" fontId="0" fillId="7" borderId="8" xfId="0" applyFill="1" applyBorder="1" applyProtection="1"/>
    <xf numFmtId="46" fontId="4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0" fontId="0" fillId="8" borderId="0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3" fillId="5" borderId="0" xfId="0" applyFont="1" applyFill="1" applyAlignment="1" applyProtection="1">
      <alignment horizontal="center"/>
    </xf>
    <xf numFmtId="0" fontId="3" fillId="0" borderId="0" xfId="0" applyFont="1" applyProtection="1"/>
    <xf numFmtId="167" fontId="0" fillId="7" borderId="19" xfId="0" applyNumberFormat="1" applyFill="1" applyBorder="1" applyAlignment="1" applyProtection="1">
      <alignment horizontal="center"/>
    </xf>
    <xf numFmtId="167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0" fontId="5" fillId="5" borderId="2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U50" sqref="U50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hidden="1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hidden="1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0" x14ac:dyDescent="0.25">
      <c r="C1" s="29" t="s">
        <v>52</v>
      </c>
    </row>
    <row r="2" spans="2:10" x14ac:dyDescent="0.25">
      <c r="C2" s="29" t="s">
        <v>48</v>
      </c>
    </row>
    <row r="3" spans="2:10" x14ac:dyDescent="0.25">
      <c r="C3" s="29" t="s">
        <v>50</v>
      </c>
    </row>
    <row r="4" spans="2:10" x14ac:dyDescent="0.25">
      <c r="C4" s="29" t="s">
        <v>51</v>
      </c>
    </row>
    <row r="5" spans="2:10" x14ac:dyDescent="0.25">
      <c r="C5" s="29" t="s">
        <v>49</v>
      </c>
    </row>
    <row r="7" spans="2:10" x14ac:dyDescent="0.25">
      <c r="C7" s="29" t="s">
        <v>45</v>
      </c>
      <c r="D7" s="29" t="s">
        <v>46</v>
      </c>
      <c r="E7" s="29" t="s">
        <v>47</v>
      </c>
    </row>
    <row r="8" spans="2:10" ht="15.75" thickBot="1" x14ac:dyDescent="0.3">
      <c r="C8" s="66">
        <v>42300</v>
      </c>
      <c r="D8" s="66">
        <v>42301</v>
      </c>
      <c r="E8" s="68">
        <v>0.29166666666666669</v>
      </c>
      <c r="F8" s="78" t="s">
        <v>54</v>
      </c>
    </row>
    <row r="9" spans="2:10" ht="15.75" thickBot="1" x14ac:dyDescent="0.3">
      <c r="B9" s="1" t="s">
        <v>0</v>
      </c>
      <c r="C9" s="71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25">
      <c r="B10" s="15">
        <v>1</v>
      </c>
      <c r="C10" s="61" t="s">
        <v>5</v>
      </c>
      <c r="D10" s="25" t="s">
        <v>6</v>
      </c>
      <c r="E10" s="53">
        <v>8</v>
      </c>
      <c r="F10" s="30">
        <f>TIME(0,E10,(E10-ROUNDDOWN(E10,0))*60)</f>
        <v>5.5555555555555558E-3</v>
      </c>
      <c r="G10" s="4">
        <f t="shared" ref="G10:G21" si="0">RANK(F10,$F$10:$F$21,1)</f>
        <v>4</v>
      </c>
      <c r="H10" s="54"/>
      <c r="J10" s="31"/>
    </row>
    <row r="11" spans="2:10" x14ac:dyDescent="0.25">
      <c r="B11" s="8">
        <v>2</v>
      </c>
      <c r="C11" s="62" t="s">
        <v>7</v>
      </c>
      <c r="D11" s="25" t="s">
        <v>6</v>
      </c>
      <c r="E11" s="53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55"/>
    </row>
    <row r="12" spans="2:10" x14ac:dyDescent="0.25">
      <c r="B12" s="8">
        <v>3</v>
      </c>
      <c r="C12" s="62" t="s">
        <v>8</v>
      </c>
      <c r="D12" s="25" t="s">
        <v>6</v>
      </c>
      <c r="E12" s="53">
        <v>6</v>
      </c>
      <c r="F12" s="30">
        <f t="shared" si="1"/>
        <v>4.1666666666666666E-3</v>
      </c>
      <c r="G12" s="4">
        <f t="shared" si="0"/>
        <v>1</v>
      </c>
      <c r="H12" s="55"/>
    </row>
    <row r="13" spans="2:10" x14ac:dyDescent="0.25">
      <c r="B13" s="7">
        <v>4</v>
      </c>
      <c r="C13" s="63" t="s">
        <v>9</v>
      </c>
      <c r="D13" s="25" t="s">
        <v>6</v>
      </c>
      <c r="E13" s="53">
        <v>12</v>
      </c>
      <c r="F13" s="30">
        <f t="shared" si="1"/>
        <v>8.3333333333333332E-3</v>
      </c>
      <c r="G13" s="5">
        <f t="shared" si="0"/>
        <v>12</v>
      </c>
      <c r="H13" s="56"/>
    </row>
    <row r="14" spans="2:10" x14ac:dyDescent="0.25">
      <c r="B14" s="8">
        <v>5</v>
      </c>
      <c r="C14" s="62" t="s">
        <v>10</v>
      </c>
      <c r="D14" s="25" t="s">
        <v>6</v>
      </c>
      <c r="E14" s="53">
        <v>11</v>
      </c>
      <c r="F14" s="30">
        <f t="shared" si="1"/>
        <v>7.6388888888888886E-3</v>
      </c>
      <c r="G14" s="4">
        <f t="shared" si="0"/>
        <v>10</v>
      </c>
      <c r="H14" s="55"/>
    </row>
    <row r="15" spans="2:10" x14ac:dyDescent="0.25">
      <c r="B15" s="8">
        <v>6</v>
      </c>
      <c r="C15" s="62" t="s">
        <v>11</v>
      </c>
      <c r="D15" s="25" t="s">
        <v>6</v>
      </c>
      <c r="E15" s="53">
        <v>11.5</v>
      </c>
      <c r="F15" s="30">
        <f t="shared" si="1"/>
        <v>7.9861111111111122E-3</v>
      </c>
      <c r="G15" s="4">
        <f t="shared" si="0"/>
        <v>11</v>
      </c>
      <c r="H15" s="55"/>
    </row>
    <row r="16" spans="2:10" x14ac:dyDescent="0.25">
      <c r="B16" s="8">
        <v>7</v>
      </c>
      <c r="C16" s="62" t="s">
        <v>12</v>
      </c>
      <c r="D16" s="25" t="s">
        <v>6</v>
      </c>
      <c r="E16" s="53">
        <v>8.6999999999999993</v>
      </c>
      <c r="F16" s="30">
        <f t="shared" si="1"/>
        <v>6.0416666666666665E-3</v>
      </c>
      <c r="G16" s="4">
        <f t="shared" si="0"/>
        <v>6</v>
      </c>
      <c r="H16" s="55"/>
    </row>
    <row r="17" spans="2:17" x14ac:dyDescent="0.25">
      <c r="B17" s="8">
        <v>8</v>
      </c>
      <c r="C17" s="62" t="s">
        <v>13</v>
      </c>
      <c r="D17" s="25" t="s">
        <v>6</v>
      </c>
      <c r="E17" s="53">
        <v>9</v>
      </c>
      <c r="F17" s="30">
        <f t="shared" si="1"/>
        <v>6.2499999999999995E-3</v>
      </c>
      <c r="G17" s="4">
        <f t="shared" si="0"/>
        <v>8</v>
      </c>
      <c r="H17" s="55"/>
    </row>
    <row r="18" spans="2:17" x14ac:dyDescent="0.25">
      <c r="B18" s="8">
        <v>9</v>
      </c>
      <c r="C18" s="62" t="s">
        <v>14</v>
      </c>
      <c r="D18" s="25" t="s">
        <v>6</v>
      </c>
      <c r="E18" s="53">
        <v>8.6999999999999993</v>
      </c>
      <c r="F18" s="30">
        <f t="shared" si="1"/>
        <v>6.0416666666666665E-3</v>
      </c>
      <c r="G18" s="4">
        <f t="shared" si="0"/>
        <v>6</v>
      </c>
      <c r="H18" s="55"/>
    </row>
    <row r="19" spans="2:17" x14ac:dyDescent="0.25">
      <c r="B19" s="8">
        <v>10</v>
      </c>
      <c r="C19" s="62" t="s">
        <v>15</v>
      </c>
      <c r="D19" s="25" t="s">
        <v>6</v>
      </c>
      <c r="E19" s="53">
        <v>9.5</v>
      </c>
      <c r="F19" s="30">
        <f t="shared" si="1"/>
        <v>6.5972222222222222E-3</v>
      </c>
      <c r="G19" s="4">
        <f t="shared" si="0"/>
        <v>9</v>
      </c>
      <c r="H19" s="55"/>
    </row>
    <row r="20" spans="2:17" x14ac:dyDescent="0.25">
      <c r="B20" s="8">
        <v>11</v>
      </c>
      <c r="C20" s="62" t="s">
        <v>16</v>
      </c>
      <c r="D20" s="25" t="s">
        <v>6</v>
      </c>
      <c r="E20" s="53">
        <v>7.5</v>
      </c>
      <c r="F20" s="30">
        <f t="shared" si="1"/>
        <v>5.208333333333333E-3</v>
      </c>
      <c r="G20" s="4">
        <f t="shared" si="0"/>
        <v>3</v>
      </c>
      <c r="H20" s="55"/>
    </row>
    <row r="21" spans="2:17" ht="15.75" thickBot="1" x14ac:dyDescent="0.3">
      <c r="B21" s="10">
        <v>12</v>
      </c>
      <c r="C21" s="64" t="s">
        <v>17</v>
      </c>
      <c r="D21" s="26" t="s">
        <v>6</v>
      </c>
      <c r="E21" s="53">
        <v>8.5</v>
      </c>
      <c r="F21" s="30">
        <f t="shared" si="1"/>
        <v>5.9027777777777776E-3</v>
      </c>
      <c r="G21" s="11">
        <f t="shared" si="0"/>
        <v>5</v>
      </c>
      <c r="H21" s="57"/>
    </row>
    <row r="22" spans="2:17" x14ac:dyDescent="0.25">
      <c r="B22" s="15">
        <v>0</v>
      </c>
      <c r="C22" s="61" t="s">
        <v>40</v>
      </c>
      <c r="D22" s="27" t="s">
        <v>18</v>
      </c>
      <c r="E22" s="19">
        <v>0</v>
      </c>
      <c r="F22" s="20">
        <v>0</v>
      </c>
      <c r="G22" s="21">
        <v>0</v>
      </c>
      <c r="H22" s="58"/>
    </row>
    <row r="23" spans="2:17" x14ac:dyDescent="0.25">
      <c r="B23" s="8">
        <v>0</v>
      </c>
      <c r="C23" s="62" t="s">
        <v>41</v>
      </c>
      <c r="D23" s="25" t="s">
        <v>18</v>
      </c>
      <c r="E23" s="12">
        <v>0</v>
      </c>
      <c r="F23" s="16">
        <v>0</v>
      </c>
      <c r="G23" s="13">
        <v>0</v>
      </c>
      <c r="H23" s="59"/>
    </row>
    <row r="24" spans="2:17" ht="15.75" thickBot="1" x14ac:dyDescent="0.3">
      <c r="B24" s="9">
        <v>0</v>
      </c>
      <c r="C24" s="65" t="s">
        <v>42</v>
      </c>
      <c r="D24" s="28" t="s">
        <v>18</v>
      </c>
      <c r="E24" s="22">
        <v>0</v>
      </c>
      <c r="F24" s="17">
        <v>0</v>
      </c>
      <c r="G24" s="14">
        <v>0</v>
      </c>
      <c r="H24" s="60"/>
    </row>
    <row r="25" spans="2:17" x14ac:dyDescent="0.25">
      <c r="B25" s="81" t="s">
        <v>37</v>
      </c>
      <c r="C25" s="82"/>
      <c r="D25" s="85">
        <f>C8+E8</f>
        <v>42300.291666666664</v>
      </c>
      <c r="E25" s="86"/>
      <c r="F25" s="69"/>
      <c r="G25" s="6"/>
      <c r="H25" s="32"/>
      <c r="I25" s="34"/>
      <c r="J25" s="32"/>
    </row>
    <row r="26" spans="2:17" ht="15.75" thickBot="1" x14ac:dyDescent="0.3">
      <c r="B26" s="83" t="s">
        <v>28</v>
      </c>
      <c r="C26" s="84"/>
      <c r="D26" s="79">
        <f ca="1">C8+F64</f>
        <v>42301.639798597222</v>
      </c>
      <c r="E26" s="80"/>
      <c r="F26" s="70">
        <f ca="1">+SUM(G29:G64)</f>
        <v>1.3897985972222222</v>
      </c>
      <c r="G26" s="23"/>
      <c r="H26" s="32"/>
      <c r="I26" s="33"/>
      <c r="J26" s="34"/>
      <c r="K26" s="32"/>
    </row>
    <row r="27" spans="2:17" ht="30" customHeight="1" thickBot="1" x14ac:dyDescent="0.4">
      <c r="B27" s="77"/>
      <c r="C27" s="87" t="s">
        <v>53</v>
      </c>
      <c r="D27" s="87"/>
      <c r="E27" s="87"/>
      <c r="F27" s="87"/>
      <c r="G27" s="77"/>
    </row>
    <row r="28" spans="2:17" x14ac:dyDescent="0.25">
      <c r="B28" s="35" t="s">
        <v>19</v>
      </c>
      <c r="C28" s="36" t="s">
        <v>38</v>
      </c>
      <c r="D28" s="36" t="s">
        <v>1</v>
      </c>
      <c r="E28" s="36" t="s">
        <v>20</v>
      </c>
      <c r="F28" s="36" t="s">
        <v>36</v>
      </c>
      <c r="G28" s="36" t="s">
        <v>21</v>
      </c>
      <c r="H28" s="36" t="s">
        <v>22</v>
      </c>
      <c r="I28" s="72" t="s">
        <v>23</v>
      </c>
      <c r="J28" s="72" t="s">
        <v>24</v>
      </c>
      <c r="K28" s="72" t="s">
        <v>25</v>
      </c>
      <c r="L28" s="37" t="s">
        <v>26</v>
      </c>
      <c r="M28" s="37" t="s">
        <v>27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67">
        <f>E8-(1/24)</f>
        <v>0.25</v>
      </c>
      <c r="F29" s="40">
        <f ca="1">+E30</f>
        <v>0.27726111111111112</v>
      </c>
      <c r="G29" s="41">
        <f ca="1">+M29*OFFSET(Summary!B$9,Summary!C29,4)</f>
        <v>2.7261111111111107E-2</v>
      </c>
      <c r="H29" s="32"/>
      <c r="I29" s="75">
        <v>4.5999999999999996</v>
      </c>
      <c r="J29" s="75">
        <v>207</v>
      </c>
      <c r="K29" s="75">
        <v>200</v>
      </c>
      <c r="L29" s="73">
        <f>+J29-K29</f>
        <v>7</v>
      </c>
      <c r="M29" s="42">
        <f>+I29+J29/P30+K29/Q30</f>
        <v>4.9069999999999991</v>
      </c>
      <c r="P29" s="29" t="s">
        <v>33</v>
      </c>
      <c r="Q29" s="29" t="s">
        <v>34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0.27726111111111112</v>
      </c>
      <c r="F30" s="40">
        <f t="shared" ref="F30:F63" ca="1" si="2">+E31</f>
        <v>0.30694791666666665</v>
      </c>
      <c r="G30" s="41">
        <f ca="1">+M30*OFFSET(Summary!B$9,Summary!C30,4)</f>
        <v>2.9686805555555557E-2</v>
      </c>
      <c r="H30" s="32"/>
      <c r="I30" s="75">
        <v>4.8</v>
      </c>
      <c r="J30" s="75">
        <v>902</v>
      </c>
      <c r="K30" s="75">
        <v>810</v>
      </c>
      <c r="L30" s="73">
        <f t="shared" ref="L30:L64" si="3">+J30-K30</f>
        <v>92</v>
      </c>
      <c r="M30" s="42">
        <f t="shared" ref="M30:M64" si="4">+I30+J30/1000+K30/2000</f>
        <v>6.1070000000000002</v>
      </c>
      <c r="P30" s="43">
        <v>1000</v>
      </c>
      <c r="Q30" s="43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0.30694791666666665</v>
      </c>
      <c r="F31" s="40">
        <f t="shared" ca="1" si="2"/>
        <v>0.32838541666666665</v>
      </c>
      <c r="G31" s="41">
        <f ca="1">+M31*OFFSET(Summary!B$9,Summary!C31,4)</f>
        <v>2.1437500000000002E-2</v>
      </c>
      <c r="H31" s="32"/>
      <c r="I31" s="75">
        <v>4.4000000000000004</v>
      </c>
      <c r="J31" s="75">
        <v>486</v>
      </c>
      <c r="K31" s="75">
        <v>518</v>
      </c>
      <c r="L31" s="73">
        <f t="shared" si="3"/>
        <v>-32</v>
      </c>
      <c r="M31" s="42">
        <f t="shared" si="4"/>
        <v>5.1450000000000005</v>
      </c>
      <c r="Q31" s="29" t="s">
        <v>31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0.32838541666666665</v>
      </c>
      <c r="F32" s="40">
        <f t="shared" ca="1" si="2"/>
        <v>0.42721458333333334</v>
      </c>
      <c r="G32" s="41">
        <f ca="1">+M32*OFFSET(Summary!B$9,Summary!C32,4)</f>
        <v>9.8829166666666676E-2</v>
      </c>
      <c r="H32" s="32"/>
      <c r="I32" s="75">
        <v>10.199999999999999</v>
      </c>
      <c r="J32" s="75">
        <v>1079</v>
      </c>
      <c r="K32" s="75">
        <v>1161</v>
      </c>
      <c r="L32" s="73">
        <f t="shared" si="3"/>
        <v>-82</v>
      </c>
      <c r="M32" s="42">
        <f t="shared" si="4"/>
        <v>11.859500000000001</v>
      </c>
      <c r="P32" s="29" t="s">
        <v>29</v>
      </c>
      <c r="Q32" s="44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0.42721458333333334</v>
      </c>
      <c r="F33" s="40">
        <f t="shared" ca="1" si="2"/>
        <v>0.45403854166666668</v>
      </c>
      <c r="G33" s="41">
        <f ca="1">+M33*OFFSET(Summary!B$9,Summary!C33,4)</f>
        <v>2.6823958333333335E-2</v>
      </c>
      <c r="H33" s="32"/>
      <c r="I33" s="75">
        <v>3.1</v>
      </c>
      <c r="J33" s="75">
        <v>269</v>
      </c>
      <c r="K33" s="75">
        <v>285</v>
      </c>
      <c r="L33" s="73">
        <f t="shared" si="3"/>
        <v>-16</v>
      </c>
      <c r="M33" s="42">
        <f t="shared" si="4"/>
        <v>3.5115000000000003</v>
      </c>
      <c r="P33" s="29" t="s">
        <v>30</v>
      </c>
      <c r="Q33" s="44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0.45403854166666668</v>
      </c>
      <c r="F34" s="40">
        <f t="shared" ca="1" si="2"/>
        <v>0.47903107638888892</v>
      </c>
      <c r="G34" s="41">
        <f ca="1">+M34*OFFSET(Summary!B$9,Summary!C34,4)</f>
        <v>2.4992534722222227E-2</v>
      </c>
      <c r="H34" s="32"/>
      <c r="I34" s="75">
        <v>3</v>
      </c>
      <c r="J34" s="75">
        <v>92</v>
      </c>
      <c r="K34" s="75">
        <v>75</v>
      </c>
      <c r="L34" s="73">
        <f t="shared" si="3"/>
        <v>17</v>
      </c>
      <c r="M34" s="42">
        <f t="shared" si="4"/>
        <v>3.1295000000000002</v>
      </c>
      <c r="P34" s="29" t="s">
        <v>32</v>
      </c>
      <c r="Q34" s="44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0.47903107638888892</v>
      </c>
      <c r="F35" s="40">
        <f t="shared" ca="1" si="2"/>
        <v>0.51944076388888893</v>
      </c>
      <c r="G35" s="41">
        <f ca="1">+M35*OFFSET(Summary!B$9,Summary!C35,4)</f>
        <v>4.0409687499999992E-2</v>
      </c>
      <c r="H35" s="32"/>
      <c r="I35" s="75">
        <v>5.3</v>
      </c>
      <c r="J35" s="75">
        <v>1303</v>
      </c>
      <c r="K35" s="75">
        <v>171</v>
      </c>
      <c r="L35" s="73">
        <f t="shared" si="3"/>
        <v>1132</v>
      </c>
      <c r="M35" s="42">
        <f t="shared" si="4"/>
        <v>6.6884999999999994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0.51944076388888893</v>
      </c>
      <c r="F36" s="40">
        <f t="shared" ca="1" si="2"/>
        <v>0.55835951388888894</v>
      </c>
      <c r="G36" s="41">
        <f ca="1">+M36*OFFSET(Summary!B$9,Summary!C36,4)</f>
        <v>3.8918750000000002E-2</v>
      </c>
      <c r="H36" s="32"/>
      <c r="I36" s="75">
        <v>5.9</v>
      </c>
      <c r="J36" s="75">
        <v>230</v>
      </c>
      <c r="K36" s="75">
        <v>194</v>
      </c>
      <c r="L36" s="73">
        <f t="shared" si="3"/>
        <v>36</v>
      </c>
      <c r="M36" s="42">
        <f t="shared" si="4"/>
        <v>6.2270000000000012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0.55835951388888894</v>
      </c>
      <c r="F37" s="40">
        <f t="shared" ca="1" si="2"/>
        <v>0.59798982638888898</v>
      </c>
      <c r="G37" s="41">
        <f ca="1">+M37*OFFSET(Summary!B$9,Summary!C37,4)</f>
        <v>3.9630312500000001E-2</v>
      </c>
      <c r="H37" s="32"/>
      <c r="I37" s="75">
        <v>5.9</v>
      </c>
      <c r="J37" s="75">
        <v>453</v>
      </c>
      <c r="K37" s="75">
        <v>413</v>
      </c>
      <c r="L37" s="73">
        <f t="shared" si="3"/>
        <v>40</v>
      </c>
      <c r="M37" s="42">
        <f t="shared" si="4"/>
        <v>6.5595000000000008</v>
      </c>
      <c r="P37" s="29" t="s">
        <v>35</v>
      </c>
      <c r="Q37" s="45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0.59798982638888898</v>
      </c>
      <c r="F38" s="40">
        <f t="shared" ca="1" si="2"/>
        <v>0.64534798611111122</v>
      </c>
      <c r="G38" s="41">
        <f ca="1">+M38*OFFSET(Summary!B$9,Summary!C38,4)</f>
        <v>4.7358159722222216E-2</v>
      </c>
      <c r="H38" s="32"/>
      <c r="I38" s="75">
        <v>6.8</v>
      </c>
      <c r="J38" s="75">
        <v>285</v>
      </c>
      <c r="K38" s="75">
        <v>187</v>
      </c>
      <c r="L38" s="73">
        <f t="shared" si="3"/>
        <v>98</v>
      </c>
      <c r="M38" s="42">
        <f t="shared" si="4"/>
        <v>7.1784999999999997</v>
      </c>
      <c r="P38" s="29" t="s">
        <v>35</v>
      </c>
      <c r="Q38" s="45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0.64534798611111122</v>
      </c>
      <c r="F39" s="40">
        <f ca="1">+E40</f>
        <v>0.67190267361111122</v>
      </c>
      <c r="G39" s="41">
        <f ca="1">+M39*OFFSET(Summary!B$9,Summary!C39,4)</f>
        <v>2.65546875E-2</v>
      </c>
      <c r="H39" s="32"/>
      <c r="I39" s="75">
        <v>4.8</v>
      </c>
      <c r="J39" s="75">
        <v>174</v>
      </c>
      <c r="K39" s="75">
        <v>249</v>
      </c>
      <c r="L39" s="73">
        <f t="shared" si="3"/>
        <v>-75</v>
      </c>
      <c r="M39" s="42">
        <f t="shared" si="4"/>
        <v>5.0985000000000005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0.67190267361111122</v>
      </c>
      <c r="F40" s="40">
        <f t="shared" ca="1" si="2"/>
        <v>0.72301482638888903</v>
      </c>
      <c r="G40" s="41">
        <f ca="1">+M40*OFFSET(Summary!B$9,Summary!C40,4)</f>
        <v>5.1112152777777767E-2</v>
      </c>
      <c r="H40" s="32"/>
      <c r="I40" s="75">
        <v>7.8</v>
      </c>
      <c r="J40" s="75">
        <v>285</v>
      </c>
      <c r="K40" s="75">
        <v>1148</v>
      </c>
      <c r="L40" s="73">
        <f t="shared" si="3"/>
        <v>-863</v>
      </c>
      <c r="M40" s="42">
        <f t="shared" si="4"/>
        <v>8.6589999999999989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0.72301482638888903</v>
      </c>
      <c r="F41" s="40">
        <f t="shared" ca="1" si="2"/>
        <v>0.74281440972222235</v>
      </c>
      <c r="G41" s="41">
        <f ca="1">+M41*OFFSET(Summary!B$9,Summary!C41,4)*(1+$Q$33)</f>
        <v>1.9799583333333332E-2</v>
      </c>
      <c r="H41" s="32"/>
      <c r="I41" s="75">
        <v>3.5</v>
      </c>
      <c r="J41" s="75">
        <v>148</v>
      </c>
      <c r="K41" s="75">
        <v>207</v>
      </c>
      <c r="L41" s="73">
        <f t="shared" si="3"/>
        <v>-59</v>
      </c>
      <c r="M41" s="42">
        <f t="shared" si="4"/>
        <v>3.7515000000000001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0.74281440972222235</v>
      </c>
      <c r="F42" s="40">
        <f t="shared" ca="1" si="2"/>
        <v>0.77076750000000016</v>
      </c>
      <c r="G42" s="41">
        <f ca="1">+M42*OFFSET(Summary!B$9,Summary!C42,4)*(1+$Q$33)</f>
        <v>2.7953090277777783E-2</v>
      </c>
      <c r="H42" s="32"/>
      <c r="I42" s="75">
        <v>5.7</v>
      </c>
      <c r="J42" s="75">
        <v>240</v>
      </c>
      <c r="K42" s="75">
        <v>226</v>
      </c>
      <c r="L42" s="73">
        <f t="shared" si="3"/>
        <v>14</v>
      </c>
      <c r="M42" s="42">
        <f t="shared" si="4"/>
        <v>6.0530000000000008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0.77076750000000016</v>
      </c>
      <c r="F43" s="40">
        <f t="shared" ca="1" si="2"/>
        <v>0.80033427083333353</v>
      </c>
      <c r="G43" s="41">
        <f ca="1">+M43*OFFSET(Summary!B$9,Summary!C43,4)*(1+$Q$33)</f>
        <v>2.9566770833333332E-2</v>
      </c>
      <c r="H43" s="32"/>
      <c r="I43" s="75">
        <v>6.8</v>
      </c>
      <c r="J43" s="75">
        <v>463</v>
      </c>
      <c r="K43" s="75">
        <v>413</v>
      </c>
      <c r="L43" s="73">
        <f t="shared" si="3"/>
        <v>50</v>
      </c>
      <c r="M43" s="42">
        <f t="shared" si="4"/>
        <v>7.4695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0.80033427083333353</v>
      </c>
      <c r="F44" s="40">
        <f t="shared" ca="1" si="2"/>
        <v>0.85380343750000021</v>
      </c>
      <c r="G44" s="41">
        <f ca="1">+M44*OFFSET(Summary!B$9,Summary!C44,4)*(1+$Q$33)</f>
        <v>5.3469166666666665E-2</v>
      </c>
      <c r="H44" s="32"/>
      <c r="I44" s="75">
        <v>6.1</v>
      </c>
      <c r="J44" s="75">
        <v>459</v>
      </c>
      <c r="K44" s="75">
        <v>390</v>
      </c>
      <c r="L44" s="73">
        <f t="shared" si="3"/>
        <v>69</v>
      </c>
      <c r="M44" s="42">
        <f t="shared" si="4"/>
        <v>6.7539999999999996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0.85380343750000021</v>
      </c>
      <c r="F45" s="40">
        <f t="shared" ca="1" si="2"/>
        <v>0.88559611111111136</v>
      </c>
      <c r="G45" s="41">
        <f ca="1">+M45*OFFSET(Summary!B$9,Summary!C45,4)*(1+$Q$33)</f>
        <v>3.1792673611111114E-2</v>
      </c>
      <c r="H45" s="32"/>
      <c r="I45" s="75">
        <v>4.2</v>
      </c>
      <c r="J45" s="75">
        <v>112</v>
      </c>
      <c r="K45" s="75">
        <v>138</v>
      </c>
      <c r="L45" s="73">
        <f t="shared" si="3"/>
        <v>-26</v>
      </c>
      <c r="M45" s="42">
        <f t="shared" si="4"/>
        <v>4.3810000000000002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0.88559611111111136</v>
      </c>
      <c r="F46" s="40">
        <f t="shared" ca="1" si="2"/>
        <v>0.90696055555555577</v>
      </c>
      <c r="G46" s="41">
        <f ca="1">+M46*OFFSET(Summary!B$9,Summary!C46,4)*(1+$Q$33)</f>
        <v>2.136444444444445E-2</v>
      </c>
      <c r="H46" s="32"/>
      <c r="I46" s="75">
        <v>2.7</v>
      </c>
      <c r="J46" s="75">
        <v>75</v>
      </c>
      <c r="K46" s="75">
        <v>82</v>
      </c>
      <c r="L46" s="73">
        <f t="shared" si="3"/>
        <v>-7</v>
      </c>
      <c r="M46" s="42">
        <f t="shared" si="4"/>
        <v>2.8160000000000003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0.90696055555555577</v>
      </c>
      <c r="F47" s="40">
        <f t="shared" ca="1" si="2"/>
        <v>0.94303957638888913</v>
      </c>
      <c r="G47" s="41">
        <f ca="1">+M47*OFFSET(Summary!B$9,Summary!C47,4)*(1+$Q$33)</f>
        <v>3.6079020833333329E-2</v>
      </c>
      <c r="H47" s="32"/>
      <c r="I47" s="75">
        <v>6</v>
      </c>
      <c r="J47" s="75">
        <v>217</v>
      </c>
      <c r="K47" s="75">
        <v>138</v>
      </c>
      <c r="L47" s="73">
        <f t="shared" si="3"/>
        <v>79</v>
      </c>
      <c r="M47" s="42">
        <f t="shared" si="4"/>
        <v>6.2859999999999996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0.94303957638888913</v>
      </c>
      <c r="F48" s="40">
        <f t="shared" ca="1" si="2"/>
        <v>0.98513348263888911</v>
      </c>
      <c r="G48" s="41">
        <f ca="1">+M48*OFFSET(Summary!B$9,Summary!C48,4)*(1+$Q$33)</f>
        <v>4.2093906249999993E-2</v>
      </c>
      <c r="H48" s="32"/>
      <c r="I48" s="75">
        <v>6.2</v>
      </c>
      <c r="J48" s="75">
        <v>486</v>
      </c>
      <c r="K48" s="75">
        <v>807</v>
      </c>
      <c r="L48" s="73">
        <f t="shared" si="3"/>
        <v>-321</v>
      </c>
      <c r="M48" s="42">
        <f t="shared" si="4"/>
        <v>7.0895000000000001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0.98513348263888911</v>
      </c>
      <c r="F49" s="40">
        <f t="shared" ca="1" si="2"/>
        <v>1.0280540868055559</v>
      </c>
      <c r="G49" s="41">
        <f ca="1">+M49*OFFSET(Summary!B$9,Summary!C49,4)*(1+$Q$33)</f>
        <v>4.2920604166666668E-2</v>
      </c>
      <c r="H49" s="32"/>
      <c r="I49" s="75">
        <v>6.7</v>
      </c>
      <c r="J49" s="75">
        <v>509</v>
      </c>
      <c r="K49" s="75">
        <v>538</v>
      </c>
      <c r="L49" s="73">
        <f t="shared" si="3"/>
        <v>-29</v>
      </c>
      <c r="M49" s="42">
        <f t="shared" si="4"/>
        <v>7.4780000000000006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1.0280540868055559</v>
      </c>
      <c r="F50" s="40">
        <f t="shared" ca="1" si="2"/>
        <v>1.0544804149305558</v>
      </c>
      <c r="G50" s="41">
        <f ca="1">+M50*OFFSET(Summary!B$9,Summary!C50,4)*(1+$Q$33)</f>
        <v>2.6426328124999999E-2</v>
      </c>
      <c r="H50" s="32"/>
      <c r="I50" s="75">
        <v>3.9</v>
      </c>
      <c r="J50" s="75">
        <v>200</v>
      </c>
      <c r="K50" s="75">
        <v>233</v>
      </c>
      <c r="L50" s="73">
        <f t="shared" si="3"/>
        <v>-33</v>
      </c>
      <c r="M50" s="42">
        <f t="shared" si="4"/>
        <v>4.2164999999999999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1.0544804149305558</v>
      </c>
      <c r="F51" s="40">
        <f t="shared" ca="1" si="2"/>
        <v>1.0782304149305557</v>
      </c>
      <c r="G51" s="41">
        <f ca="1">+M51*OFFSET(Summary!B$9,Summary!C51,4)*(1+$Q$33)</f>
        <v>2.3749999999999997E-2</v>
      </c>
      <c r="H51" s="32"/>
      <c r="I51" s="75">
        <v>4.5</v>
      </c>
      <c r="J51" s="75">
        <v>210</v>
      </c>
      <c r="K51" s="75">
        <v>180</v>
      </c>
      <c r="L51" s="73">
        <f t="shared" si="3"/>
        <v>30</v>
      </c>
      <c r="M51" s="42">
        <f t="shared" si="4"/>
        <v>4.8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1.0782304149305557</v>
      </c>
      <c r="F52" s="40">
        <f t="shared" ca="1" si="2"/>
        <v>1.0979580885416669</v>
      </c>
      <c r="G52" s="41">
        <f ca="1">+M52*OFFSET(Summary!B$9,Summary!C52,4)*(1+$Q$33)</f>
        <v>1.9727673611111111E-2</v>
      </c>
      <c r="H52" s="32"/>
      <c r="I52" s="75">
        <v>3.4</v>
      </c>
      <c r="J52" s="75">
        <v>59</v>
      </c>
      <c r="K52" s="75">
        <v>118</v>
      </c>
      <c r="L52" s="73">
        <f t="shared" si="3"/>
        <v>-59</v>
      </c>
      <c r="M52" s="42">
        <f t="shared" si="4"/>
        <v>3.5180000000000002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1.0979580885416669</v>
      </c>
      <c r="F53" s="40">
        <f t="shared" ca="1" si="2"/>
        <v>1.1338636440972225</v>
      </c>
      <c r="G53" s="41">
        <f ca="1">+M53*OFFSET(Summary!B$9,Summary!C53,4)*(1+$Q$34)</f>
        <v>3.5905555555555552E-2</v>
      </c>
      <c r="H53" s="32"/>
      <c r="I53" s="75">
        <v>5.4</v>
      </c>
      <c r="J53" s="75">
        <v>164</v>
      </c>
      <c r="K53" s="75">
        <v>112</v>
      </c>
      <c r="L53" s="73">
        <f t="shared" si="3"/>
        <v>52</v>
      </c>
      <c r="M53" s="42">
        <f t="shared" si="4"/>
        <v>5.62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1.1338636440972225</v>
      </c>
      <c r="F54" s="40">
        <f t="shared" ca="1" si="2"/>
        <v>1.1658568038194448</v>
      </c>
      <c r="G54" s="41">
        <f ca="1">+M54*OFFSET(Summary!B$9,Summary!C54,4)*(1+$Q$34)</f>
        <v>3.1993159722222227E-2</v>
      </c>
      <c r="H54" s="32"/>
      <c r="I54" s="75">
        <v>5.4</v>
      </c>
      <c r="J54" s="75">
        <v>213</v>
      </c>
      <c r="K54" s="75">
        <v>220</v>
      </c>
      <c r="L54" s="73">
        <f t="shared" si="3"/>
        <v>-7</v>
      </c>
      <c r="M54" s="42">
        <f t="shared" si="4"/>
        <v>5.7230000000000008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1.1658568038194448</v>
      </c>
      <c r="F55" s="40">
        <f t="shared" ca="1" si="2"/>
        <v>1.1971128454861115</v>
      </c>
      <c r="G55" s="41">
        <f ca="1">+M55*OFFSET(Summary!B$9,Summary!C55,4)*(1+$Q$34)</f>
        <v>3.1256041666666665E-2</v>
      </c>
      <c r="H55" s="32"/>
      <c r="I55" s="75">
        <v>6.1</v>
      </c>
      <c r="J55" s="75">
        <v>282</v>
      </c>
      <c r="K55" s="75">
        <v>282</v>
      </c>
      <c r="L55" s="73">
        <f t="shared" si="3"/>
        <v>0</v>
      </c>
      <c r="M55" s="42">
        <f t="shared" si="4"/>
        <v>6.5229999999999997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1.1971128454861115</v>
      </c>
      <c r="F56" s="40">
        <f t="shared" ca="1" si="2"/>
        <v>1.2675168038194449</v>
      </c>
      <c r="G56" s="41">
        <f ca="1">+M56*OFFSET(Summary!B$9,Summary!C56,4)*(1+$Q$34)</f>
        <v>7.0403958333333322E-2</v>
      </c>
      <c r="H56" s="32"/>
      <c r="I56" s="75">
        <v>6.7</v>
      </c>
      <c r="J56" s="75">
        <v>417</v>
      </c>
      <c r="K56" s="75">
        <v>459</v>
      </c>
      <c r="L56" s="73">
        <f t="shared" si="3"/>
        <v>-42</v>
      </c>
      <c r="M56" s="42">
        <f t="shared" si="4"/>
        <v>7.3464999999999998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1.2675168038194449</v>
      </c>
      <c r="F57" s="40">
        <f t="shared" ca="1" si="2"/>
        <v>1.3161797725694449</v>
      </c>
      <c r="G57" s="41">
        <f ca="1">+M57*OFFSET(Summary!B$9,Summary!C57,4)*(1+$Q$34)</f>
        <v>4.8662968749999994E-2</v>
      </c>
      <c r="H57" s="32"/>
      <c r="I57" s="75">
        <v>5.2</v>
      </c>
      <c r="J57" s="75">
        <v>233</v>
      </c>
      <c r="K57" s="75">
        <v>213</v>
      </c>
      <c r="L57" s="73">
        <f t="shared" si="3"/>
        <v>20</v>
      </c>
      <c r="M57" s="42">
        <f t="shared" si="4"/>
        <v>5.5394999999999994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1.3161797725694449</v>
      </c>
      <c r="F58" s="40">
        <f t="shared" ca="1" si="2"/>
        <v>1.3639413090277781</v>
      </c>
      <c r="G58" s="41">
        <f ca="1">+M58*OFFSET(Summary!B$9,Summary!C58,4)*(1+$Q$34)</f>
        <v>4.776153645833333E-2</v>
      </c>
      <c r="H58" s="32"/>
      <c r="I58" s="75">
        <v>4.5</v>
      </c>
      <c r="J58" s="75">
        <v>476</v>
      </c>
      <c r="K58" s="75">
        <v>449</v>
      </c>
      <c r="L58" s="73">
        <f t="shared" si="3"/>
        <v>27</v>
      </c>
      <c r="M58" s="42">
        <f t="shared" si="4"/>
        <v>5.2004999999999999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1.3639413090277781</v>
      </c>
      <c r="F59" s="40">
        <f t="shared" ca="1" si="2"/>
        <v>1.4087553715277781</v>
      </c>
      <c r="G59" s="41">
        <f ca="1">+M59*OFFSET(Summary!B$9,Summary!C59,4)*(1+$Q$34)</f>
        <v>4.4814062500000001E-2</v>
      </c>
      <c r="H59" s="32"/>
      <c r="I59" s="75">
        <v>5.9</v>
      </c>
      <c r="J59" s="75">
        <v>358</v>
      </c>
      <c r="K59" s="75">
        <v>384</v>
      </c>
      <c r="L59" s="73">
        <f t="shared" si="3"/>
        <v>-26</v>
      </c>
      <c r="M59" s="42">
        <f t="shared" si="4"/>
        <v>6.45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1.4087553715277781</v>
      </c>
      <c r="F60" s="40">
        <f t="shared" ca="1" si="2"/>
        <v>1.4525847465277781</v>
      </c>
      <c r="G60" s="41">
        <f ca="1">+M60*OFFSET(Summary!B$9,Summary!C60,4)*(1+$Q$34)</f>
        <v>4.382937499999999E-2</v>
      </c>
      <c r="H60" s="32"/>
      <c r="I60" s="75">
        <v>5.0999999999999996</v>
      </c>
      <c r="J60" s="75">
        <v>627</v>
      </c>
      <c r="K60" s="75">
        <v>742</v>
      </c>
      <c r="L60" s="73">
        <f t="shared" si="3"/>
        <v>-115</v>
      </c>
      <c r="M60" s="42">
        <f t="shared" si="4"/>
        <v>6.097999999999999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1.4525847465277781</v>
      </c>
      <c r="F61" s="40">
        <f t="shared" ca="1" si="2"/>
        <v>1.5206326423611114</v>
      </c>
      <c r="G61" s="41">
        <f ca="1">+M61*OFFSET(Summary!B$9,Summary!C61,4)*(1+$Q$34)</f>
        <v>6.804789583333333E-2</v>
      </c>
      <c r="H61" s="32"/>
      <c r="I61" s="75">
        <v>8.9</v>
      </c>
      <c r="J61" s="75">
        <v>597</v>
      </c>
      <c r="K61" s="75">
        <v>594</v>
      </c>
      <c r="L61" s="73">
        <f t="shared" si="3"/>
        <v>3</v>
      </c>
      <c r="M61" s="42">
        <f t="shared" si="4"/>
        <v>9.7940000000000005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1.5206326423611114</v>
      </c>
      <c r="F62" s="40">
        <f t="shared" ca="1" si="2"/>
        <v>1.5741651423611114</v>
      </c>
      <c r="G62" s="41">
        <f ca="1">+M62*OFFSET(Summary!B$9,Summary!C62,4)*(1+$Q$34)</f>
        <v>5.3532499999999997E-2</v>
      </c>
      <c r="H62" s="32"/>
      <c r="I62" s="75">
        <v>6.4</v>
      </c>
      <c r="J62" s="75">
        <v>423</v>
      </c>
      <c r="K62" s="75">
        <v>466</v>
      </c>
      <c r="L62" s="73">
        <f t="shared" si="3"/>
        <v>-43</v>
      </c>
      <c r="M62" s="42">
        <f t="shared" si="4"/>
        <v>7.056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1.5741651423611114</v>
      </c>
      <c r="F63" s="40">
        <f t="shared" ca="1" si="2"/>
        <v>1.6022293350694448</v>
      </c>
      <c r="G63" s="41">
        <f ca="1">+M63*OFFSET(Summary!B$9,Summary!C63,4)*(1+$Q$34)</f>
        <v>2.8064192708333331E-2</v>
      </c>
      <c r="H63" s="32"/>
      <c r="I63" s="75">
        <v>4.2</v>
      </c>
      <c r="J63" s="75">
        <v>338</v>
      </c>
      <c r="K63" s="75">
        <v>295</v>
      </c>
      <c r="L63" s="73">
        <f t="shared" si="3"/>
        <v>43</v>
      </c>
      <c r="M63" s="42">
        <f t="shared" si="4"/>
        <v>4.6855000000000002</v>
      </c>
    </row>
    <row r="64" spans="2:13" ht="15.75" thickBot="1" x14ac:dyDescent="0.3">
      <c r="B64" s="46">
        <v>36</v>
      </c>
      <c r="C64" s="47">
        <f ca="1">+OFFSET(Summary!B$9,Summary!B64-24,0)</f>
        <v>12</v>
      </c>
      <c r="D64" s="47" t="str">
        <f ca="1">+OFFSET(Summary!B$9,Summary!C64,1)</f>
        <v>Runner 12</v>
      </c>
      <c r="E64" s="48">
        <f t="shared" ca="1" si="5"/>
        <v>1.6022293350694448</v>
      </c>
      <c r="F64" s="48">
        <f ca="1">+E64+G64</f>
        <v>1.6397985972222224</v>
      </c>
      <c r="G64" s="49">
        <f ca="1">+M64*OFFSET(Summary!B$9,Summary!C64,4)*(1+$Q$34)</f>
        <v>3.7569262152777769E-2</v>
      </c>
      <c r="H64" s="50"/>
      <c r="I64" s="76">
        <v>5.0999999999999996</v>
      </c>
      <c r="J64" s="76">
        <v>223</v>
      </c>
      <c r="K64" s="76">
        <v>423</v>
      </c>
      <c r="L64" s="74">
        <f t="shared" si="3"/>
        <v>-200</v>
      </c>
      <c r="M64" s="51">
        <f t="shared" si="4"/>
        <v>5.5344999999999995</v>
      </c>
    </row>
    <row r="67" spans="7:7" x14ac:dyDescent="0.25">
      <c r="G67" s="52"/>
    </row>
    <row r="68" spans="7:7" x14ac:dyDescent="0.25">
      <c r="G68" s="52"/>
    </row>
  </sheetData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C27:F27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Taylor Eley</cp:lastModifiedBy>
  <dcterms:created xsi:type="dcterms:W3CDTF">2011-08-18T21:19:56Z</dcterms:created>
  <dcterms:modified xsi:type="dcterms:W3CDTF">2015-10-14T14:42:56Z</dcterms:modified>
</cp:coreProperties>
</file>