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Tennessee\Tennessee 2014\Race Documents\Pace calc\"/>
    </mc:Choice>
  </mc:AlternateContent>
  <bookViews>
    <workbookView xWindow="0" yWindow="0" windowWidth="17790" windowHeight="6645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10" i="2" l="1"/>
  <c r="E35" i="2" l="1"/>
  <c r="F17" i="2" l="1"/>
  <c r="F19" i="2"/>
  <c r="F13" i="2"/>
  <c r="F24" i="2" l="1"/>
  <c r="F23" i="2"/>
  <c r="F22" i="2"/>
  <c r="F21" i="2"/>
  <c r="F20" i="2"/>
  <c r="F18" i="2"/>
  <c r="F16" i="2"/>
  <c r="F15" i="2"/>
  <c r="F14" i="2"/>
  <c r="C35" i="2"/>
  <c r="C36" i="2"/>
  <c r="D36" i="2" s="1"/>
  <c r="C37" i="2"/>
  <c r="C38" i="2"/>
  <c r="D38" i="2" s="1"/>
  <c r="C39" i="2"/>
  <c r="C40" i="2"/>
  <c r="D40" i="2" s="1"/>
  <c r="C41" i="2"/>
  <c r="D41" i="2" s="1"/>
  <c r="C42" i="2"/>
  <c r="D42" i="2" s="1"/>
  <c r="C43" i="2"/>
  <c r="D43" i="2" s="1"/>
  <c r="C44" i="2"/>
  <c r="D44" i="2" s="1"/>
  <c r="C45" i="2"/>
  <c r="C46" i="2"/>
  <c r="D46" i="2" s="1"/>
  <c r="C47" i="2"/>
  <c r="D47" i="2" s="1"/>
  <c r="C48" i="2"/>
  <c r="C49" i="2"/>
  <c r="D49" i="2" s="1"/>
  <c r="C50" i="2"/>
  <c r="D50" i="2" s="1"/>
  <c r="C51" i="2"/>
  <c r="C52" i="2"/>
  <c r="D52" i="2" s="1"/>
  <c r="C53" i="2"/>
  <c r="C54" i="2"/>
  <c r="D54" i="2" s="1"/>
  <c r="C55" i="2"/>
  <c r="C56" i="2"/>
  <c r="D56" i="2" s="1"/>
  <c r="C57" i="2"/>
  <c r="D57" i="2" s="1"/>
  <c r="C58" i="2"/>
  <c r="D58" i="2" s="1"/>
  <c r="C59" i="2"/>
  <c r="D59" i="2" s="1"/>
  <c r="C60" i="2"/>
  <c r="D60" i="2" s="1"/>
  <c r="C61" i="2"/>
  <c r="C62" i="2"/>
  <c r="D62" i="2" s="1"/>
  <c r="C63" i="2"/>
  <c r="D63" i="2" s="1"/>
  <c r="C64" i="2"/>
  <c r="D64" i="2" s="1"/>
  <c r="C65" i="2"/>
  <c r="C66" i="2"/>
  <c r="D66" i="2" s="1"/>
  <c r="C67" i="2"/>
  <c r="C68" i="2"/>
  <c r="D68" i="2" s="1"/>
  <c r="C69" i="2"/>
  <c r="C70" i="2"/>
  <c r="D70" i="2" s="1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M35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D35" i="2"/>
  <c r="G15" i="2" l="1"/>
  <c r="G14" i="2"/>
  <c r="G23" i="2"/>
  <c r="G18" i="2"/>
  <c r="G16" i="2"/>
  <c r="G19" i="2"/>
  <c r="G17" i="2"/>
  <c r="G20" i="2"/>
  <c r="G13" i="2"/>
  <c r="G21" i="2"/>
  <c r="G24" i="2"/>
  <c r="G48" i="2"/>
  <c r="G22" i="2"/>
  <c r="G69" i="2"/>
  <c r="G67" i="2"/>
  <c r="G65" i="2"/>
  <c r="G61" i="2"/>
  <c r="G55" i="2"/>
  <c r="G53" i="2"/>
  <c r="G51" i="2"/>
  <c r="G45" i="2"/>
  <c r="G44" i="2"/>
  <c r="G39" i="2"/>
  <c r="G37" i="2"/>
  <c r="G40" i="2"/>
  <c r="G41" i="2"/>
  <c r="D53" i="2"/>
  <c r="D37" i="2"/>
  <c r="G68" i="2"/>
  <c r="D61" i="2"/>
  <c r="G57" i="2"/>
  <c r="D65" i="2"/>
  <c r="D45" i="2"/>
  <c r="D48" i="2"/>
  <c r="G52" i="2"/>
  <c r="G60" i="2"/>
  <c r="G36" i="2"/>
  <c r="G64" i="2"/>
  <c r="G56" i="2"/>
  <c r="G63" i="2"/>
  <c r="G38" i="2"/>
  <c r="G54" i="2"/>
  <c r="G46" i="2"/>
  <c r="G49" i="2"/>
  <c r="D69" i="2"/>
  <c r="G35" i="2"/>
  <c r="E36" i="2" s="1"/>
  <c r="F35" i="2" s="1"/>
  <c r="D39" i="2"/>
  <c r="G70" i="2"/>
  <c r="D55" i="2"/>
  <c r="G59" i="2"/>
  <c r="G43" i="2"/>
  <c r="G47" i="2"/>
  <c r="G66" i="2"/>
  <c r="D51" i="2"/>
  <c r="D67" i="2"/>
  <c r="G58" i="2"/>
  <c r="G50" i="2"/>
  <c r="G62" i="2"/>
  <c r="G42" i="2"/>
  <c r="F29" i="2" l="1"/>
  <c r="D28" i="2" l="1"/>
  <c r="E37" i="2" l="1"/>
  <c r="F36" i="2" s="1"/>
  <c r="E38" i="2" l="1"/>
  <c r="E39" i="2" s="1"/>
  <c r="F37" i="2" l="1"/>
  <c r="F38" i="2"/>
  <c r="E40" i="2"/>
  <c r="F39" i="2" l="1"/>
  <c r="E41" i="2"/>
  <c r="F40" i="2" l="1"/>
  <c r="E42" i="2"/>
  <c r="E43" i="2" l="1"/>
  <c r="F41" i="2"/>
  <c r="F42" i="2" l="1"/>
  <c r="E44" i="2"/>
  <c r="F43" i="2" l="1"/>
  <c r="E45" i="2"/>
  <c r="F44" i="2" l="1"/>
  <c r="E46" i="2"/>
  <c r="E47" i="2" l="1"/>
  <c r="F45" i="2"/>
  <c r="F46" i="2" l="1"/>
  <c r="E48" i="2"/>
  <c r="F47" i="2" l="1"/>
  <c r="E49" i="2"/>
  <c r="F48" i="2" l="1"/>
  <c r="E50" i="2"/>
  <c r="E51" i="2" l="1"/>
  <c r="F49" i="2"/>
  <c r="F50" i="2" l="1"/>
  <c r="E52" i="2"/>
  <c r="F51" i="2" l="1"/>
  <c r="E53" i="2"/>
  <c r="F52" i="2" l="1"/>
  <c r="E54" i="2"/>
  <c r="F53" i="2" l="1"/>
  <c r="E55" i="2"/>
  <c r="F54" i="2" l="1"/>
  <c r="E56" i="2"/>
  <c r="E57" i="2" l="1"/>
  <c r="F55" i="2"/>
  <c r="F56" i="2" l="1"/>
  <c r="E58" i="2"/>
  <c r="E59" i="2" l="1"/>
  <c r="F57" i="2"/>
  <c r="F58" i="2" l="1"/>
  <c r="E60" i="2"/>
  <c r="F59" i="2" l="1"/>
  <c r="E61" i="2"/>
  <c r="F60" i="2" l="1"/>
  <c r="E62" i="2"/>
  <c r="F61" i="2" l="1"/>
  <c r="E63" i="2"/>
  <c r="F62" i="2" l="1"/>
  <c r="E64" i="2"/>
  <c r="E65" i="2" l="1"/>
  <c r="F63" i="2"/>
  <c r="F64" i="2" l="1"/>
  <c r="E66" i="2"/>
  <c r="F65" i="2" l="1"/>
  <c r="E67" i="2"/>
  <c r="F66" i="2" l="1"/>
  <c r="E68" i="2"/>
  <c r="E69" i="2" l="1"/>
  <c r="F67" i="2"/>
  <c r="F68" i="2" l="1"/>
  <c r="E70" i="2"/>
  <c r="F69" i="2" l="1"/>
  <c r="F70" i="2"/>
  <c r="D29" i="2" s="1"/>
</calcChain>
</file>

<file path=xl/sharedStrings.xml><?xml version="1.0" encoding="utf-8"?>
<sst xmlns="http://schemas.openxmlformats.org/spreadsheetml/2006/main" count="72" uniqueCount="58">
  <si>
    <t>ID</t>
  </si>
  <si>
    <t>Runner Name</t>
  </si>
  <si>
    <t>Role</t>
  </si>
  <si>
    <t>Email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</si>
  <si>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</si>
  <si>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</si>
  <si>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</si>
  <si>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</si>
  <si>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</si>
  <si>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</si>
  <si>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</si>
  <si>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</si>
  <si>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</si>
  <si>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</si>
  <si>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</si>
  <si>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</si>
  <si>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</si>
  <si>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</si>
  <si>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</si>
  <si>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</si>
  <si>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</si>
  <si>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</si>
  <si>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</si>
  <si>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</si>
  <si>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</si>
  <si>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</si>
  <si>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</si>
  <si>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</si>
  <si>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</si>
  <si>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</si>
  <si>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</si>
  <si>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</si>
  <si>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</si>
  <si>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</si>
  <si>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</si>
  <si>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</si>
  <si>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</si>
  <si>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</si>
  <si>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</si>
  <si>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</si>
  <si>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</si>
  <si>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</si>
  <si>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</si>
  <si>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</si>
  <si>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</si>
  <si>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</si>
  <si>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</si>
  <si>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</si>
  <si>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</si>
  <si>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PARTICIPANT INSTRUCTION:</t>
  </si>
  <si>
    <t>1. Enter All info highlighted in YELLOW</t>
  </si>
  <si>
    <t>Insert your start time as listed on the website.  This is in Eastern Standard Time.</t>
  </si>
  <si>
    <t>*** Enter your start time as listed on the website.  This time is in Eastern Standard Time.</t>
  </si>
  <si>
    <t>3. Enter Individual Pacein Cells E13-24 - Pace must be entered in Decimal format</t>
  </si>
  <si>
    <t>2. Enter Team Start line in Cell E9 - start time must be in AM/PM format</t>
  </si>
  <si>
    <t>4. Your estimated finish time will be calculated in Cell: D29</t>
  </si>
  <si>
    <t>*** Leg 1 and the beginning of Leg 2 are in Eastern Standard Time</t>
  </si>
  <si>
    <t>*** End time for leg 2 and the rest of the times are displayed in Central Standard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</si>
</sst>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8" xfId="0" applyNumberFormat="1" applyBorder="1" applyAlignment="1" applyProtection="1">
      <alignment horizontal="center"/>
    </xf>
    <xf numFmtId="41" fontId="0" fillId="0" borderId="35" xfId="0" applyNumberFormat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41" fontId="0" fillId="0" borderId="15" xfId="0" applyNumberFormat="1" applyFill="1" applyBorder="1" applyAlignment="1" applyProtection="1">
      <alignment horizontal="center"/>
      <protection locked="0"/>
    </xf>
    <xf numFmtId="41" fontId="0" fillId="0" borderId="10" xfId="0" applyNumberFormat="1" applyFill="1" applyBorder="1" applyAlignment="1" applyProtection="1">
      <alignment horizontal="center"/>
    </xf>
    <xf numFmtId="41" fontId="0" fillId="0" borderId="22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2" xfId="0" applyNumberFormat="1" applyFill="1" applyBorder="1" applyAlignment="1" applyProtection="1">
      <alignment horizontal="center"/>
    </xf>
    <xf numFmtId="41" fontId="0" fillId="0" borderId="27" xfId="0" applyNumberForma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</xf>
    <xf numFmtId="41" fontId="0" fillId="0" borderId="25" xfId="0" applyNumberFormat="1" applyFill="1" applyBorder="1" applyAlignment="1" applyProtection="1">
      <alignment horizontal="center"/>
    </xf>
    <xf numFmtId="41" fontId="0" fillId="0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5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9" xfId="0" applyFont="1" applyBorder="1" applyProtection="1"/>
    <xf numFmtId="0" fontId="3" fillId="0" borderId="28" xfId="0" applyFont="1" applyBorder="1" applyProtection="1"/>
    <xf numFmtId="0" fontId="3" fillId="0" borderId="30" xfId="0" applyFont="1" applyBorder="1" applyProtection="1"/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2" fillId="5" borderId="8" xfId="0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2" fillId="5" borderId="39" xfId="0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6" borderId="9" xfId="0" applyFill="1" applyBorder="1" applyProtection="1"/>
    <xf numFmtId="46" fontId="4" fillId="6" borderId="42" xfId="0" applyNumberFormat="1" applyFont="1" applyFill="1" applyBorder="1" applyProtection="1"/>
    <xf numFmtId="0" fontId="1" fillId="6" borderId="40" xfId="0" applyFont="1" applyFill="1" applyBorder="1" applyAlignment="1" applyProtection="1">
      <alignment horizontal="center"/>
    </xf>
    <xf numFmtId="0" fontId="0" fillId="0" borderId="26" xfId="0" applyBorder="1" applyProtection="1"/>
    <xf numFmtId="167" fontId="0" fillId="0" borderId="0" xfId="0" applyNumberFormat="1" applyProtection="1"/>
    <xf numFmtId="167" fontId="0" fillId="0" borderId="26" xfId="0" applyNumberFormat="1" applyBorder="1" applyProtection="1"/>
    <xf numFmtId="14" fontId="0" fillId="0" borderId="0" xfId="0" applyNumberFormat="1" applyProtection="1"/>
    <xf numFmtId="14" fontId="0" fillId="0" borderId="0" xfId="0" applyNumberFormat="1" applyProtection="1">
      <protection locked="0"/>
    </xf>
    <xf numFmtId="18" fontId="0" fillId="0" borderId="0" xfId="0" applyNumberFormat="1" applyFill="1" applyProtection="1">
      <protection locked="0"/>
    </xf>
    <xf numFmtId="0" fontId="3" fillId="0" borderId="0" xfId="0" applyFont="1" applyProtection="1"/>
    <xf numFmtId="0" fontId="5" fillId="7" borderId="0" xfId="0" applyFont="1" applyFill="1" applyProtection="1"/>
    <xf numFmtId="0" fontId="6" fillId="7" borderId="0" xfId="0" applyFont="1" applyFill="1" applyProtection="1"/>
    <xf numFmtId="0" fontId="6" fillId="0" borderId="0" xfId="0" applyFont="1" applyFill="1" applyProtection="1"/>
    <xf numFmtId="165" fontId="0" fillId="0" borderId="0" xfId="0" applyNumberFormat="1" applyFill="1" applyBorder="1" applyAlignment="1" applyProtection="1">
      <alignment horizontal="center"/>
    </xf>
    <xf numFmtId="165" fontId="0" fillId="5" borderId="0" xfId="0" applyNumberFormat="1" applyFill="1" applyProtection="1">
      <protection locked="0"/>
    </xf>
    <xf numFmtId="18" fontId="0" fillId="0" borderId="0" xfId="0" applyNumberFormat="1" applyFill="1" applyProtection="1"/>
    <xf numFmtId="168" fontId="0" fillId="6" borderId="20" xfId="0" applyNumberFormat="1" applyFill="1" applyBorder="1" applyAlignment="1" applyProtection="1">
      <alignment horizontal="center"/>
    </xf>
    <xf numFmtId="168" fontId="0" fillId="6" borderId="22" xfId="0" applyNumberFormat="1" applyFill="1" applyBorder="1" applyAlignment="1" applyProtection="1">
      <alignment horizontal="center"/>
    </xf>
    <xf numFmtId="0" fontId="0" fillId="6" borderId="9" xfId="0" applyFill="1" applyBorder="1" applyAlignment="1" applyProtection="1">
      <alignment horizontal="center"/>
    </xf>
    <xf numFmtId="0" fontId="0" fillId="6" borderId="24" xfId="0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166" fontId="0" fillId="6" borderId="24" xfId="0" applyNumberFormat="1" applyFill="1" applyBorder="1" applyAlignment="1" applyProtection="1">
      <alignment horizontal="center"/>
    </xf>
    <xf numFmtId="166" fontId="0" fillId="6" borderId="25" xfId="0" applyNumberForma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4"/>
  <sheetViews>
    <sheetView tabSelected="1" zoomScale="75" zoomScaleNormal="75" workbookViewId="0">
      <selection activeCell="E10" sqref="E10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customWidth="1"/>
    <col min="14" max="14" width="14" style="29" bestFit="1" customWidth="1"/>
    <col min="15" max="15" width="11.7109375" style="29" bestFit="1" customWidth="1"/>
    <col min="16" max="16" width="16.28515625" style="29" bestFit="1" customWidth="1"/>
    <col min="17" max="17" width="22.7109375" style="29" customWidth="1"/>
    <col min="18" max="16384" width="9.140625" style="29"/>
  </cols>
  <sheetData>
    <row r="1" spans="2:11" x14ac:dyDescent="0.25">
      <c r="C1" s="29" t="s">
        <v>49</v>
      </c>
    </row>
    <row r="2" spans="2:11" x14ac:dyDescent="0.25">
      <c r="C2" s="29" t="s">
        <v>50</v>
      </c>
    </row>
    <row r="3" spans="2:11" x14ac:dyDescent="0.25">
      <c r="C3" s="29" t="s">
        <v>54</v>
      </c>
    </row>
    <row r="4" spans="2:11" x14ac:dyDescent="0.25">
      <c r="C4" s="29" t="s">
        <v>52</v>
      </c>
    </row>
    <row r="5" spans="2:11" x14ac:dyDescent="0.25">
      <c r="C5" s="29" t="s">
        <v>53</v>
      </c>
    </row>
    <row r="6" spans="2:11" x14ac:dyDescent="0.25">
      <c r="C6" s="29" t="s">
        <v>55</v>
      </c>
    </row>
    <row r="8" spans="2:11" x14ac:dyDescent="0.25">
      <c r="C8" s="29" t="s">
        <v>46</v>
      </c>
      <c r="D8" s="29" t="s">
        <v>47</v>
      </c>
      <c r="E8" s="29" t="s">
        <v>48</v>
      </c>
    </row>
    <row r="9" spans="2:11" x14ac:dyDescent="0.25">
      <c r="E9" s="87">
        <v>0.20833333333333334</v>
      </c>
      <c r="F9" s="82" t="s">
        <v>51</v>
      </c>
    </row>
    <row r="10" spans="2:11" x14ac:dyDescent="0.25">
      <c r="C10" s="80">
        <v>41936</v>
      </c>
      <c r="D10" s="79">
        <v>41937</v>
      </c>
      <c r="E10" s="88">
        <f>+E9-(1/24)</f>
        <v>0.16666666666666669</v>
      </c>
    </row>
    <row r="11" spans="2:11" ht="15.75" thickBot="1" x14ac:dyDescent="0.3">
      <c r="C11" s="80"/>
      <c r="D11" s="79"/>
      <c r="E11" s="81"/>
    </row>
    <row r="12" spans="2:11" ht="15.75" thickBot="1" x14ac:dyDescent="0.3">
      <c r="B12" s="1" t="s">
        <v>0</v>
      </c>
      <c r="C12" s="75" t="s">
        <v>40</v>
      </c>
      <c r="D12" s="18" t="s">
        <v>2</v>
      </c>
      <c r="E12" s="18" t="s">
        <v>44</v>
      </c>
      <c r="F12" s="2" t="s">
        <v>45</v>
      </c>
      <c r="G12" s="3" t="s">
        <v>4</v>
      </c>
      <c r="H12" s="1" t="s">
        <v>5</v>
      </c>
      <c r="I12" s="1" t="s">
        <v>3</v>
      </c>
    </row>
    <row r="13" spans="2:11" x14ac:dyDescent="0.25">
      <c r="B13" s="15">
        <v>1</v>
      </c>
      <c r="C13" s="68" t="s">
        <v>6</v>
      </c>
      <c r="D13" s="25" t="s">
        <v>7</v>
      </c>
      <c r="E13" s="53">
        <v>9</v>
      </c>
      <c r="F13" s="30">
        <f>TIME(0,E13,(E13-ROUNDDOWN(E13,0))*60)</f>
        <v>6.2499999999999995E-3</v>
      </c>
      <c r="G13" s="4">
        <f t="shared" ref="G13:G24" si="0">RANK(F13,$F$13:$F$24,1)</f>
        <v>3</v>
      </c>
      <c r="H13" s="54"/>
      <c r="I13" s="55"/>
      <c r="K13" s="31"/>
    </row>
    <row r="14" spans="2:11" x14ac:dyDescent="0.25">
      <c r="B14" s="8">
        <v>2</v>
      </c>
      <c r="C14" s="69" t="s">
        <v>8</v>
      </c>
      <c r="D14" s="25" t="s">
        <v>7</v>
      </c>
      <c r="E14" s="53">
        <v>9</v>
      </c>
      <c r="F14" s="30">
        <f t="shared" ref="F14:F24" si="1">TIME(0,E14,(E14-ROUNDDOWN(E14,0))*60)</f>
        <v>6.2499999999999995E-3</v>
      </c>
      <c r="G14" s="4">
        <f t="shared" si="0"/>
        <v>3</v>
      </c>
      <c r="H14" s="56"/>
      <c r="I14" s="57"/>
    </row>
    <row r="15" spans="2:11" x14ac:dyDescent="0.25">
      <c r="B15" s="8">
        <v>3</v>
      </c>
      <c r="C15" s="69" t="s">
        <v>9</v>
      </c>
      <c r="D15" s="25" t="s">
        <v>7</v>
      </c>
      <c r="E15" s="53">
        <v>9.15</v>
      </c>
      <c r="F15" s="30">
        <f t="shared" si="1"/>
        <v>6.3541666666666668E-3</v>
      </c>
      <c r="G15" s="4">
        <f t="shared" si="0"/>
        <v>6</v>
      </c>
      <c r="H15" s="56"/>
      <c r="I15" s="58"/>
    </row>
    <row r="16" spans="2:11" x14ac:dyDescent="0.25">
      <c r="B16" s="7">
        <v>4</v>
      </c>
      <c r="C16" s="70" t="s">
        <v>10</v>
      </c>
      <c r="D16" s="25" t="s">
        <v>7</v>
      </c>
      <c r="E16" s="53">
        <v>9</v>
      </c>
      <c r="F16" s="30">
        <f t="shared" si="1"/>
        <v>6.2499999999999995E-3</v>
      </c>
      <c r="G16" s="5">
        <f t="shared" si="0"/>
        <v>3</v>
      </c>
      <c r="H16" s="59"/>
      <c r="I16" s="55"/>
    </row>
    <row r="17" spans="2:11" x14ac:dyDescent="0.25">
      <c r="B17" s="8">
        <v>5</v>
      </c>
      <c r="C17" s="69" t="s">
        <v>11</v>
      </c>
      <c r="D17" s="25" t="s">
        <v>7</v>
      </c>
      <c r="E17" s="53">
        <v>10.3</v>
      </c>
      <c r="F17" s="30">
        <f>TIME(0,E17,(E17-ROUNDDOWN(E17,0))*60)</f>
        <v>7.1527777777777787E-3</v>
      </c>
      <c r="G17" s="4">
        <f t="shared" si="0"/>
        <v>12</v>
      </c>
      <c r="H17" s="56"/>
      <c r="I17" s="57"/>
    </row>
    <row r="18" spans="2:11" x14ac:dyDescent="0.25">
      <c r="B18" s="8">
        <v>6</v>
      </c>
      <c r="C18" s="69" t="s">
        <v>12</v>
      </c>
      <c r="D18" s="25" t="s">
        <v>7</v>
      </c>
      <c r="E18" s="53">
        <v>10</v>
      </c>
      <c r="F18" s="30">
        <f t="shared" si="1"/>
        <v>6.9444444444444441E-3</v>
      </c>
      <c r="G18" s="4">
        <f t="shared" si="0"/>
        <v>8</v>
      </c>
      <c r="H18" s="56"/>
      <c r="I18" s="58"/>
    </row>
    <row r="19" spans="2:11" x14ac:dyDescent="0.25">
      <c r="B19" s="8">
        <v>7</v>
      </c>
      <c r="C19" s="69" t="s">
        <v>13</v>
      </c>
      <c r="D19" s="25" t="s">
        <v>7</v>
      </c>
      <c r="E19" s="53">
        <v>8</v>
      </c>
      <c r="F19" s="30">
        <f t="shared" si="1"/>
        <v>5.5555555555555558E-3</v>
      </c>
      <c r="G19" s="4">
        <f t="shared" si="0"/>
        <v>2</v>
      </c>
      <c r="H19" s="56"/>
      <c r="I19" s="58"/>
    </row>
    <row r="20" spans="2:11" x14ac:dyDescent="0.25">
      <c r="B20" s="8">
        <v>8</v>
      </c>
      <c r="C20" s="69" t="s">
        <v>14</v>
      </c>
      <c r="D20" s="25" t="s">
        <v>7</v>
      </c>
      <c r="E20" s="53">
        <v>10.15</v>
      </c>
      <c r="F20" s="30">
        <f t="shared" si="1"/>
        <v>7.0486111111111105E-3</v>
      </c>
      <c r="G20" s="4">
        <f t="shared" si="0"/>
        <v>10</v>
      </c>
      <c r="H20" s="56"/>
      <c r="I20" s="58"/>
    </row>
    <row r="21" spans="2:11" x14ac:dyDescent="0.25">
      <c r="B21" s="8">
        <v>9</v>
      </c>
      <c r="C21" s="69" t="s">
        <v>15</v>
      </c>
      <c r="D21" s="25" t="s">
        <v>7</v>
      </c>
      <c r="E21" s="53">
        <v>7.3</v>
      </c>
      <c r="F21" s="30">
        <f t="shared" si="1"/>
        <v>5.0694444444444441E-3</v>
      </c>
      <c r="G21" s="4">
        <f t="shared" si="0"/>
        <v>1</v>
      </c>
      <c r="H21" s="56"/>
      <c r="I21" s="57"/>
    </row>
    <row r="22" spans="2:11" x14ac:dyDescent="0.25">
      <c r="B22" s="8">
        <v>10</v>
      </c>
      <c r="C22" s="69" t="s">
        <v>16</v>
      </c>
      <c r="D22" s="25" t="s">
        <v>7</v>
      </c>
      <c r="E22" s="53">
        <v>10</v>
      </c>
      <c r="F22" s="30">
        <f t="shared" si="1"/>
        <v>6.9444444444444441E-3</v>
      </c>
      <c r="G22" s="4">
        <f t="shared" si="0"/>
        <v>8</v>
      </c>
      <c r="H22" s="56"/>
      <c r="I22" s="57"/>
    </row>
    <row r="23" spans="2:11" x14ac:dyDescent="0.25">
      <c r="B23" s="8">
        <v>11</v>
      </c>
      <c r="C23" s="69" t="s">
        <v>17</v>
      </c>
      <c r="D23" s="25" t="s">
        <v>7</v>
      </c>
      <c r="E23" s="53">
        <v>10.15</v>
      </c>
      <c r="F23" s="30">
        <f t="shared" si="1"/>
        <v>7.0486111111111105E-3</v>
      </c>
      <c r="G23" s="4">
        <f t="shared" si="0"/>
        <v>10</v>
      </c>
      <c r="H23" s="56"/>
      <c r="I23" s="57"/>
    </row>
    <row r="24" spans="2:11" ht="15.75" thickBot="1" x14ac:dyDescent="0.3">
      <c r="B24" s="10">
        <v>12</v>
      </c>
      <c r="C24" s="71" t="s">
        <v>18</v>
      </c>
      <c r="D24" s="26" t="s">
        <v>7</v>
      </c>
      <c r="E24" s="53">
        <v>9.5</v>
      </c>
      <c r="F24" s="30">
        <f t="shared" si="1"/>
        <v>6.5972222222222222E-3</v>
      </c>
      <c r="G24" s="11">
        <f t="shared" si="0"/>
        <v>7</v>
      </c>
      <c r="H24" s="60"/>
      <c r="I24" s="61"/>
    </row>
    <row r="25" spans="2:11" x14ac:dyDescent="0.25">
      <c r="B25" s="15">
        <v>0</v>
      </c>
      <c r="C25" s="68" t="s">
        <v>41</v>
      </c>
      <c r="D25" s="27" t="s">
        <v>19</v>
      </c>
      <c r="E25" s="19">
        <v>0</v>
      </c>
      <c r="F25" s="20">
        <v>0</v>
      </c>
      <c r="G25" s="21">
        <v>0</v>
      </c>
      <c r="H25" s="62"/>
      <c r="I25" s="63"/>
    </row>
    <row r="26" spans="2:11" x14ac:dyDescent="0.25">
      <c r="B26" s="8">
        <v>0</v>
      </c>
      <c r="C26" s="69" t="s">
        <v>42</v>
      </c>
      <c r="D26" s="25" t="s">
        <v>19</v>
      </c>
      <c r="E26" s="12">
        <v>0</v>
      </c>
      <c r="F26" s="16">
        <v>0</v>
      </c>
      <c r="G26" s="13">
        <v>0</v>
      </c>
      <c r="H26" s="64"/>
      <c r="I26" s="65"/>
    </row>
    <row r="27" spans="2:11" ht="15.75" thickBot="1" x14ac:dyDescent="0.3">
      <c r="B27" s="9">
        <v>0</v>
      </c>
      <c r="C27" s="72" t="s">
        <v>43</v>
      </c>
      <c r="D27" s="28" t="s">
        <v>19</v>
      </c>
      <c r="E27" s="22">
        <v>0</v>
      </c>
      <c r="F27" s="17">
        <v>0</v>
      </c>
      <c r="G27" s="14">
        <v>0</v>
      </c>
      <c r="H27" s="66"/>
      <c r="I27" s="67"/>
    </row>
    <row r="28" spans="2:11" x14ac:dyDescent="0.25">
      <c r="B28" s="91" t="s">
        <v>38</v>
      </c>
      <c r="C28" s="92"/>
      <c r="D28" s="95">
        <f>C10+E10</f>
        <v>41936.166666666664</v>
      </c>
      <c r="E28" s="96"/>
      <c r="F28" s="73"/>
      <c r="G28" s="6"/>
      <c r="H28" s="32"/>
      <c r="I28" s="33"/>
      <c r="J28" s="34"/>
      <c r="K28" s="32"/>
    </row>
    <row r="29" spans="2:11" ht="15.75" thickBot="1" x14ac:dyDescent="0.3">
      <c r="B29" s="93" t="s">
        <v>29</v>
      </c>
      <c r="C29" s="94"/>
      <c r="D29" s="89">
        <f ca="1">C10+F70</f>
        <v>41937.5355292229</v>
      </c>
      <c r="E29" s="90"/>
      <c r="F29" s="74">
        <f ca="1">+SUM(G35:G70)</f>
        <v>1.3688625562322889</v>
      </c>
      <c r="G29" s="23"/>
      <c r="H29" s="32"/>
      <c r="I29" s="33"/>
      <c r="J29" s="34"/>
      <c r="K29" s="32"/>
    </row>
    <row r="31" spans="2:11" ht="18.75" x14ac:dyDescent="0.3">
      <c r="C31" s="83" t="s">
        <v>56</v>
      </c>
      <c r="D31" s="84"/>
      <c r="E31" s="84"/>
      <c r="F31" s="84"/>
      <c r="G31" s="85"/>
    </row>
    <row r="32" spans="2:11" ht="18.75" x14ac:dyDescent="0.3">
      <c r="C32" s="83" t="s">
        <v>57</v>
      </c>
      <c r="D32" s="84"/>
      <c r="E32" s="84"/>
      <c r="F32" s="84"/>
      <c r="G32" s="84"/>
    </row>
    <row r="33" spans="2:17" ht="15.75" thickBot="1" x14ac:dyDescent="0.3"/>
    <row r="34" spans="2:17" x14ac:dyDescent="0.25">
      <c r="B34" s="35" t="s">
        <v>20</v>
      </c>
      <c r="C34" s="36" t="s">
        <v>39</v>
      </c>
      <c r="D34" s="36" t="s">
        <v>1</v>
      </c>
      <c r="E34" s="36" t="s">
        <v>21</v>
      </c>
      <c r="F34" s="36" t="s">
        <v>37</v>
      </c>
      <c r="G34" s="36" t="s">
        <v>22</v>
      </c>
      <c r="H34" s="36" t="s">
        <v>23</v>
      </c>
      <c r="I34" s="36" t="s">
        <v>24</v>
      </c>
      <c r="J34" s="36" t="s">
        <v>25</v>
      </c>
      <c r="K34" s="36" t="s">
        <v>26</v>
      </c>
      <c r="L34" s="36" t="s">
        <v>27</v>
      </c>
      <c r="M34" s="37" t="s">
        <v>28</v>
      </c>
    </row>
    <row r="35" spans="2:17" x14ac:dyDescent="0.25">
      <c r="B35" s="38">
        <v>1</v>
      </c>
      <c r="C35" s="39">
        <f ca="1">+OFFSET(Summary!B$12,Summary!B35,0)</f>
        <v>1</v>
      </c>
      <c r="D35" s="39" t="str">
        <f ca="1">+OFFSET(Summary!B$12,Summary!C35,1)</f>
        <v>Runner 1</v>
      </c>
      <c r="E35" s="86">
        <f>E10+(1/24)</f>
        <v>0.20833333333333334</v>
      </c>
      <c r="F35" s="40">
        <f ca="1">+E36</f>
        <v>0.25726560571145585</v>
      </c>
      <c r="G35" s="41">
        <f ca="1">+M35*OFFSET(Summary!B$12,Summary!C35,4)</f>
        <v>4.8932272378122497E-2</v>
      </c>
      <c r="H35" s="32"/>
      <c r="I35" s="77">
        <v>7.83</v>
      </c>
      <c r="J35" s="29">
        <v>489</v>
      </c>
      <c r="K35" s="29">
        <v>-509</v>
      </c>
      <c r="L35" s="29">
        <f>+J35+K35</f>
        <v>-20</v>
      </c>
      <c r="M35" s="42">
        <f>+I35+J35/P36+K35/Q36</f>
        <v>7.8291635804996007</v>
      </c>
      <c r="P35" s="29" t="s">
        <v>34</v>
      </c>
      <c r="Q35" s="29" t="s">
        <v>35</v>
      </c>
    </row>
    <row r="36" spans="2:17" x14ac:dyDescent="0.25">
      <c r="B36" s="38">
        <v>2</v>
      </c>
      <c r="C36" s="39">
        <f ca="1">+OFFSET(Summary!B$12,Summary!B36,0)</f>
        <v>2</v>
      </c>
      <c r="D36" s="39" t="str">
        <f ca="1">+OFFSET(Summary!B$12,Summary!C36,1)</f>
        <v>Runner 2</v>
      </c>
      <c r="E36" s="40">
        <f ca="1">+E35+G35</f>
        <v>0.25726560571145585</v>
      </c>
      <c r="F36" s="40">
        <f ca="1">+E37</f>
        <v>0.26719581404478915</v>
      </c>
      <c r="G36" s="41">
        <f ca="1">+M36*OFFSET(Summary!B$12,Summary!C36,4)</f>
        <v>5.1596874999999993E-2</v>
      </c>
      <c r="H36" s="32"/>
      <c r="I36" s="77">
        <v>6.7560000000000002</v>
      </c>
      <c r="J36" s="29">
        <v>1683</v>
      </c>
      <c r="K36" s="29">
        <v>-367</v>
      </c>
      <c r="L36" s="29">
        <f t="shared" ref="L36:L70" si="2">+J36+K36</f>
        <v>1316</v>
      </c>
      <c r="M36" s="42">
        <f t="shared" ref="M36:M70" si="3">+I36+J36/1000+K36/2000</f>
        <v>8.2554999999999996</v>
      </c>
      <c r="P36" s="43">
        <v>13826</v>
      </c>
      <c r="Q36" s="43">
        <v>14059</v>
      </c>
    </row>
    <row r="37" spans="2:17" x14ac:dyDescent="0.25">
      <c r="B37" s="38">
        <v>3</v>
      </c>
      <c r="C37" s="39">
        <f ca="1">+OFFSET(Summary!B$12,Summary!B37,0)</f>
        <v>3</v>
      </c>
      <c r="D37" s="39" t="str">
        <f ca="1">+OFFSET(Summary!B$12,Summary!C37,1)</f>
        <v>Runner 3</v>
      </c>
      <c r="E37" s="40">
        <f ca="1">+E36+G36-(1/24)</f>
        <v>0.26719581404478915</v>
      </c>
      <c r="F37" s="40">
        <f t="shared" ref="F37:F69" ca="1" si="4">+E38</f>
        <v>0.30078076196145581</v>
      </c>
      <c r="G37" s="41">
        <f ca="1">+M37*OFFSET(Summary!B$12,Summary!C37,4)</f>
        <v>3.358494791666667E-2</v>
      </c>
      <c r="H37" s="32"/>
      <c r="I37" s="77">
        <v>5.7</v>
      </c>
      <c r="J37" s="29">
        <v>417</v>
      </c>
      <c r="K37" s="29">
        <v>-1663</v>
      </c>
      <c r="L37" s="29">
        <f t="shared" si="2"/>
        <v>-1246</v>
      </c>
      <c r="M37" s="42">
        <f t="shared" si="3"/>
        <v>5.2854999999999999</v>
      </c>
      <c r="Q37" s="29" t="s">
        <v>32</v>
      </c>
    </row>
    <row r="38" spans="2:17" x14ac:dyDescent="0.25">
      <c r="B38" s="38">
        <v>4</v>
      </c>
      <c r="C38" s="39">
        <f ca="1">+OFFSET(Summary!B$12,Summary!B38,0)</f>
        <v>4</v>
      </c>
      <c r="D38" s="39" t="str">
        <f ca="1">+OFFSET(Summary!B$12,Summary!C38,1)</f>
        <v>Runner 4</v>
      </c>
      <c r="E38" s="40">
        <f ca="1">+E37+G37</f>
        <v>0.30078076196145581</v>
      </c>
      <c r="F38" s="40">
        <f t="shared" ca="1" si="4"/>
        <v>0.33681513696145582</v>
      </c>
      <c r="G38" s="41">
        <f ca="1">+M38*OFFSET(Summary!B$12,Summary!C38,4)</f>
        <v>3.6034375E-2</v>
      </c>
      <c r="H38" s="32"/>
      <c r="I38" s="77">
        <v>5.6870000000000003</v>
      </c>
      <c r="J38" s="29">
        <v>200</v>
      </c>
      <c r="K38" s="29">
        <v>-243</v>
      </c>
      <c r="L38" s="29">
        <f t="shared" si="2"/>
        <v>-43</v>
      </c>
      <c r="M38" s="42">
        <f t="shared" si="3"/>
        <v>5.7655000000000003</v>
      </c>
      <c r="P38" s="29" t="s">
        <v>30</v>
      </c>
      <c r="Q38" s="44">
        <v>0</v>
      </c>
    </row>
    <row r="39" spans="2:17" x14ac:dyDescent="0.25">
      <c r="B39" s="38">
        <v>5</v>
      </c>
      <c r="C39" s="39">
        <f ca="1">+OFFSET(Summary!B$12,Summary!B39,0)</f>
        <v>5</v>
      </c>
      <c r="D39" s="39" t="str">
        <f ca="1">+OFFSET(Summary!B$12,Summary!C39,1)</f>
        <v>Runner 5</v>
      </c>
      <c r="E39" s="40">
        <f t="shared" ref="E39:E70" ca="1" si="5">+E38+G38</f>
        <v>0.33681513696145582</v>
      </c>
      <c r="F39" s="40">
        <f t="shared" ca="1" si="4"/>
        <v>0.38088340085034472</v>
      </c>
      <c r="G39" s="41">
        <f ca="1">+M39*OFFSET(Summary!B$12,Summary!C39,4)</f>
        <v>4.4068263888888889E-2</v>
      </c>
      <c r="H39" s="32"/>
      <c r="I39" s="77">
        <v>6</v>
      </c>
      <c r="J39" s="29">
        <v>358</v>
      </c>
      <c r="K39" s="29">
        <v>-394</v>
      </c>
      <c r="L39" s="29">
        <f t="shared" si="2"/>
        <v>-36</v>
      </c>
      <c r="M39" s="42">
        <f t="shared" si="3"/>
        <v>6.1609999999999996</v>
      </c>
      <c r="P39" s="29" t="s">
        <v>31</v>
      </c>
      <c r="Q39" s="44">
        <v>-0.05</v>
      </c>
    </row>
    <row r="40" spans="2:17" x14ac:dyDescent="0.25">
      <c r="B40" s="38">
        <v>6</v>
      </c>
      <c r="C40" s="39">
        <f ca="1">+OFFSET(Summary!B$12,Summary!B40,0)</f>
        <v>6</v>
      </c>
      <c r="D40" s="39" t="str">
        <f ca="1">+OFFSET(Summary!B$12,Summary!C40,1)</f>
        <v>Runner 6</v>
      </c>
      <c r="E40" s="40">
        <f t="shared" ca="1" si="5"/>
        <v>0.38088340085034472</v>
      </c>
      <c r="F40" s="40">
        <f t="shared" ca="1" si="4"/>
        <v>0.40721673418367804</v>
      </c>
      <c r="G40" s="41">
        <f ca="1">+M40*OFFSET(Summary!B$12,Summary!C40,4)</f>
        <v>2.6333333333333334E-2</v>
      </c>
      <c r="H40" s="32"/>
      <c r="I40" s="77">
        <v>3.6</v>
      </c>
      <c r="J40" s="29">
        <v>371</v>
      </c>
      <c r="K40" s="29">
        <v>-358</v>
      </c>
      <c r="L40" s="29">
        <f t="shared" si="2"/>
        <v>13</v>
      </c>
      <c r="M40" s="42">
        <f t="shared" si="3"/>
        <v>3.7920000000000003</v>
      </c>
      <c r="P40" s="29" t="s">
        <v>33</v>
      </c>
      <c r="Q40" s="44">
        <v>0.15</v>
      </c>
    </row>
    <row r="41" spans="2:17" x14ac:dyDescent="0.25">
      <c r="B41" s="38">
        <v>7</v>
      </c>
      <c r="C41" s="39">
        <f ca="1">+OFFSET(Summary!B$12,Summary!B41,0)</f>
        <v>7</v>
      </c>
      <c r="D41" s="39" t="str">
        <f ca="1">+OFFSET(Summary!B$12,Summary!C41,1)</f>
        <v>Runner 7</v>
      </c>
      <c r="E41" s="40">
        <f t="shared" ca="1" si="5"/>
        <v>0.40721673418367804</v>
      </c>
      <c r="F41" s="40">
        <f t="shared" ca="1" si="4"/>
        <v>0.44340840085034472</v>
      </c>
      <c r="G41" s="41">
        <f ca="1">+M41*OFFSET(Summary!B$12,Summary!C41,4)</f>
        <v>3.6191666666666671E-2</v>
      </c>
      <c r="H41" s="32"/>
      <c r="I41" s="77">
        <v>5.2969999999999997</v>
      </c>
      <c r="J41" s="29">
        <v>1303</v>
      </c>
      <c r="K41" s="29">
        <v>-171</v>
      </c>
      <c r="L41" s="29">
        <f t="shared" si="2"/>
        <v>1132</v>
      </c>
      <c r="M41" s="42">
        <f t="shared" si="3"/>
        <v>6.5145</v>
      </c>
    </row>
    <row r="42" spans="2:17" x14ac:dyDescent="0.25">
      <c r="B42" s="38">
        <v>8</v>
      </c>
      <c r="C42" s="39">
        <f ca="1">+OFFSET(Summary!B$12,Summary!B42,0)</f>
        <v>8</v>
      </c>
      <c r="D42" s="39" t="str">
        <f ca="1">+OFFSET(Summary!B$12,Summary!C42,1)</f>
        <v>Runner 8</v>
      </c>
      <c r="E42" s="40">
        <f t="shared" ca="1" si="5"/>
        <v>0.44340840085034472</v>
      </c>
      <c r="F42" s="40">
        <f t="shared" ca="1" si="4"/>
        <v>0.48567187307256693</v>
      </c>
      <c r="G42" s="41">
        <f ca="1">+M42*OFFSET(Summary!B$12,Summary!C42,4)</f>
        <v>4.2263472222222223E-2</v>
      </c>
      <c r="H42" s="32"/>
      <c r="I42" s="77">
        <v>5.8630000000000004</v>
      </c>
      <c r="J42" s="29">
        <v>230</v>
      </c>
      <c r="K42" s="29">
        <v>-194</v>
      </c>
      <c r="L42" s="29">
        <f t="shared" si="2"/>
        <v>36</v>
      </c>
      <c r="M42" s="42">
        <f t="shared" si="3"/>
        <v>5.9960000000000004</v>
      </c>
    </row>
    <row r="43" spans="2:17" x14ac:dyDescent="0.25">
      <c r="B43" s="38">
        <v>9</v>
      </c>
      <c r="C43" s="39">
        <f ca="1">+OFFSET(Summary!B$12,Summary!B43,0)</f>
        <v>9</v>
      </c>
      <c r="D43" s="39" t="str">
        <f ca="1">+OFFSET(Summary!B$12,Summary!C43,1)</f>
        <v>Runner 9</v>
      </c>
      <c r="E43" s="40">
        <f t="shared" ca="1" si="5"/>
        <v>0.48567187307256693</v>
      </c>
      <c r="F43" s="40">
        <f t="shared" ca="1" si="4"/>
        <v>0.51683121335034465</v>
      </c>
      <c r="G43" s="41">
        <f ca="1">+M43*OFFSET(Summary!B$12,Summary!C43,4)</f>
        <v>3.1159340277777777E-2</v>
      </c>
      <c r="H43" s="32"/>
      <c r="I43" s="77">
        <v>5.9</v>
      </c>
      <c r="J43" s="29">
        <v>453</v>
      </c>
      <c r="K43" s="29">
        <v>-413</v>
      </c>
      <c r="L43" s="29">
        <f t="shared" si="2"/>
        <v>40</v>
      </c>
      <c r="M43" s="42">
        <f t="shared" si="3"/>
        <v>6.1465000000000005</v>
      </c>
      <c r="P43" s="29" t="s">
        <v>36</v>
      </c>
      <c r="Q43" s="45">
        <v>41572.666666666664</v>
      </c>
    </row>
    <row r="44" spans="2:17" x14ac:dyDescent="0.25">
      <c r="B44" s="38">
        <v>10</v>
      </c>
      <c r="C44" s="39">
        <f ca="1">+OFFSET(Summary!B$12,Summary!B44,0)</f>
        <v>10</v>
      </c>
      <c r="D44" s="39" t="str">
        <f ca="1">+OFFSET(Summary!B$12,Summary!C44,1)</f>
        <v>Runner 10</v>
      </c>
      <c r="E44" s="40">
        <f t="shared" ca="1" si="5"/>
        <v>0.51683121335034465</v>
      </c>
      <c r="F44" s="40">
        <f t="shared" ca="1" si="4"/>
        <v>0.56538329668367804</v>
      </c>
      <c r="G44" s="41">
        <f ca="1">+M44*OFFSET(Summary!B$12,Summary!C44,4)</f>
        <v>4.8552083333333336E-2</v>
      </c>
      <c r="H44" s="32"/>
      <c r="I44" s="77">
        <v>6.8</v>
      </c>
      <c r="J44" s="29">
        <v>285</v>
      </c>
      <c r="K44" s="29">
        <v>-187</v>
      </c>
      <c r="L44" s="29">
        <f t="shared" si="2"/>
        <v>98</v>
      </c>
      <c r="M44" s="42">
        <f t="shared" si="3"/>
        <v>6.9915000000000003</v>
      </c>
      <c r="P44" s="29" t="s">
        <v>36</v>
      </c>
      <c r="Q44" s="45">
        <v>41573.333333333336</v>
      </c>
    </row>
    <row r="45" spans="2:17" x14ac:dyDescent="0.25">
      <c r="B45" s="38">
        <v>11</v>
      </c>
      <c r="C45" s="39">
        <f ca="1">+OFFSET(Summary!B$12,Summary!B45,0)</f>
        <v>11</v>
      </c>
      <c r="D45" s="39" t="str">
        <f ca="1">+OFFSET(Summary!B$12,Summary!C45,1)</f>
        <v>Runner 11</v>
      </c>
      <c r="E45" s="40">
        <f t="shared" ca="1" si="5"/>
        <v>0.56538329668367804</v>
      </c>
      <c r="F45" s="40">
        <f t="shared" ca="1" si="4"/>
        <v>0.59956553626701137</v>
      </c>
      <c r="G45" s="41">
        <f ca="1">+M45*OFFSET(Summary!B$12,Summary!C45,4)</f>
        <v>3.4182239583333329E-2</v>
      </c>
      <c r="H45" s="32"/>
      <c r="I45" s="77">
        <v>4.8</v>
      </c>
      <c r="J45" s="29">
        <v>174</v>
      </c>
      <c r="K45" s="29">
        <v>-249</v>
      </c>
      <c r="L45" s="29">
        <f t="shared" si="2"/>
        <v>-75</v>
      </c>
      <c r="M45" s="42">
        <f t="shared" si="3"/>
        <v>4.8494999999999999</v>
      </c>
    </row>
    <row r="46" spans="2:17" x14ac:dyDescent="0.25">
      <c r="B46" s="38">
        <v>12</v>
      </c>
      <c r="C46" s="39">
        <f ca="1">+OFFSET(Summary!B$12,Summary!B46,0)</f>
        <v>12</v>
      </c>
      <c r="D46" s="39" t="str">
        <f ca="1">+OFFSET(Summary!B$12,Summary!C46,1)</f>
        <v>Runner 12</v>
      </c>
      <c r="E46" s="40">
        <f t="shared" ca="1" si="5"/>
        <v>0.59956553626701137</v>
      </c>
      <c r="F46" s="40">
        <f t="shared" ca="1" si="4"/>
        <v>0.64911727237812245</v>
      </c>
      <c r="G46" s="41">
        <f ca="1">+M46*OFFSET(Summary!B$12,Summary!C46,4)</f>
        <v>4.9551736111111105E-2</v>
      </c>
      <c r="H46" s="32"/>
      <c r="I46" s="77">
        <v>7.8</v>
      </c>
      <c r="J46" s="29">
        <v>285</v>
      </c>
      <c r="K46" s="29">
        <v>-1148</v>
      </c>
      <c r="L46" s="29">
        <f t="shared" si="2"/>
        <v>-863</v>
      </c>
      <c r="M46" s="42">
        <f t="shared" si="3"/>
        <v>7.5109999999999992</v>
      </c>
    </row>
    <row r="47" spans="2:17" x14ac:dyDescent="0.25">
      <c r="B47" s="38">
        <v>13</v>
      </c>
      <c r="C47" s="39">
        <f ca="1">+OFFSET(Summary!B$12,Summary!B47-12,0)</f>
        <v>1</v>
      </c>
      <c r="D47" s="39" t="str">
        <f ca="1">+OFFSET(Summary!B$12,Summary!C47,1)</f>
        <v>Runner 1</v>
      </c>
      <c r="E47" s="40">
        <f t="shared" ca="1" si="5"/>
        <v>0.64911727237812245</v>
      </c>
      <c r="F47" s="40">
        <f t="shared" ca="1" si="4"/>
        <v>0.67016274112812246</v>
      </c>
      <c r="G47" s="41">
        <f ca="1">+M47*OFFSET(Summary!B$12,Summary!C47,4)*(1+$Q$39)</f>
        <v>2.1045468749999997E-2</v>
      </c>
      <c r="H47" s="32"/>
      <c r="I47" s="77">
        <v>3.5</v>
      </c>
      <c r="J47" s="29">
        <v>148</v>
      </c>
      <c r="K47" s="29">
        <v>-207</v>
      </c>
      <c r="L47" s="29">
        <f t="shared" si="2"/>
        <v>-59</v>
      </c>
      <c r="M47" s="42">
        <f t="shared" si="3"/>
        <v>3.5445000000000002</v>
      </c>
    </row>
    <row r="48" spans="2:17" x14ac:dyDescent="0.25">
      <c r="B48" s="38">
        <v>14</v>
      </c>
      <c r="C48" s="39">
        <f ca="1">+OFFSET(Summary!B$12,Summary!B48-12,0)</f>
        <v>2</v>
      </c>
      <c r="D48" s="39" t="str">
        <f ca="1">+OFFSET(Summary!B$12,Summary!C48,1)</f>
        <v>Runner 2</v>
      </c>
      <c r="E48" s="40">
        <f t="shared" ca="1" si="5"/>
        <v>0.67016274112812246</v>
      </c>
      <c r="F48" s="40">
        <f t="shared" ca="1" si="4"/>
        <v>0.70476055362812251</v>
      </c>
      <c r="G48" s="41">
        <f ca="1">+M48*OFFSET(Summary!B$12,Summary!C48,4)*(1+$Q$39)</f>
        <v>3.4597812499999998E-2</v>
      </c>
      <c r="H48" s="32"/>
      <c r="I48" s="77">
        <v>5.7</v>
      </c>
      <c r="J48" s="29">
        <v>240</v>
      </c>
      <c r="K48" s="29">
        <v>-226</v>
      </c>
      <c r="L48" s="29">
        <f t="shared" si="2"/>
        <v>14</v>
      </c>
      <c r="M48" s="42">
        <f t="shared" si="3"/>
        <v>5.827</v>
      </c>
    </row>
    <row r="49" spans="2:13" x14ac:dyDescent="0.25">
      <c r="B49" s="38">
        <v>15</v>
      </c>
      <c r="C49" s="39">
        <f ca="1">+OFFSET(Summary!B$12,Summary!B49-12,0)</f>
        <v>3</v>
      </c>
      <c r="D49" s="39" t="str">
        <f ca="1">+OFFSET(Summary!B$12,Summary!C49,1)</f>
        <v>Runner 3</v>
      </c>
      <c r="E49" s="40">
        <f t="shared" ca="1" si="5"/>
        <v>0.70476055362812251</v>
      </c>
      <c r="F49" s="40">
        <f t="shared" ca="1" si="4"/>
        <v>0.74708518123228917</v>
      </c>
      <c r="G49" s="41">
        <f ca="1">+M49*OFFSET(Summary!B$12,Summary!C49,4)*(1+$Q$39)</f>
        <v>4.2324627604166665E-2</v>
      </c>
      <c r="H49" s="32"/>
      <c r="I49" s="77">
        <v>6.7549999999999999</v>
      </c>
      <c r="J49" s="29">
        <v>463</v>
      </c>
      <c r="K49" s="29">
        <v>-413</v>
      </c>
      <c r="L49" s="29">
        <f t="shared" si="2"/>
        <v>50</v>
      </c>
      <c r="M49" s="42">
        <f t="shared" si="3"/>
        <v>7.0114999999999998</v>
      </c>
    </row>
    <row r="50" spans="2:13" x14ac:dyDescent="0.25">
      <c r="B50" s="38">
        <v>16</v>
      </c>
      <c r="C50" s="39">
        <f ca="1">+OFFSET(Summary!B$12,Summary!B50-12,0)</f>
        <v>4</v>
      </c>
      <c r="D50" s="39" t="str">
        <f ca="1">+OFFSET(Summary!B$12,Summary!C50,1)</f>
        <v>Runner 4</v>
      </c>
      <c r="E50" s="40">
        <f t="shared" ca="1" si="5"/>
        <v>0.74708518123228917</v>
      </c>
      <c r="F50" s="40">
        <f t="shared" ca="1" si="4"/>
        <v>0.78465174373228919</v>
      </c>
      <c r="G50" s="41">
        <f ca="1">+M50*OFFSET(Summary!B$12,Summary!C50,4)*(1+$Q$39)</f>
        <v>3.7566562499999991E-2</v>
      </c>
      <c r="H50" s="32"/>
      <c r="I50" s="77">
        <v>6.0629999999999997</v>
      </c>
      <c r="J50" s="29">
        <v>459</v>
      </c>
      <c r="K50" s="29">
        <v>-390</v>
      </c>
      <c r="L50" s="29">
        <f t="shared" si="2"/>
        <v>69</v>
      </c>
      <c r="M50" s="42">
        <f t="shared" si="3"/>
        <v>6.3269999999999991</v>
      </c>
    </row>
    <row r="51" spans="2:13" x14ac:dyDescent="0.25">
      <c r="B51" s="38">
        <v>17</v>
      </c>
      <c r="C51" s="39">
        <f ca="1">+OFFSET(Summary!B$12,Summary!B51-12,0)</f>
        <v>5</v>
      </c>
      <c r="D51" s="39" t="str">
        <f ca="1">+OFFSET(Summary!B$12,Summary!C51,1)</f>
        <v>Runner 5</v>
      </c>
      <c r="E51" s="40">
        <f t="shared" ca="1" si="5"/>
        <v>0.78465174373228919</v>
      </c>
      <c r="F51" s="40">
        <f t="shared" ca="1" si="4"/>
        <v>0.8134835180378448</v>
      </c>
      <c r="G51" s="41">
        <f ca="1">+M51*OFFSET(Summary!B$12,Summary!C51,4)*(1+$Q$39)</f>
        <v>2.8831774305555561E-2</v>
      </c>
      <c r="H51" s="32"/>
      <c r="I51" s="77">
        <v>4.2</v>
      </c>
      <c r="J51" s="29">
        <v>112</v>
      </c>
      <c r="K51" s="29">
        <v>-138</v>
      </c>
      <c r="L51" s="29">
        <f t="shared" si="2"/>
        <v>-26</v>
      </c>
      <c r="M51" s="42">
        <f t="shared" si="3"/>
        <v>4.2430000000000003</v>
      </c>
    </row>
    <row r="52" spans="2:13" x14ac:dyDescent="0.25">
      <c r="B52" s="38">
        <v>18</v>
      </c>
      <c r="C52" s="39">
        <f ca="1">+OFFSET(Summary!B$12,Summary!B52-12,0)</f>
        <v>6</v>
      </c>
      <c r="D52" s="39" t="str">
        <f ca="1">+OFFSET(Summary!B$12,Summary!C52,1)</f>
        <v>Runner 6</v>
      </c>
      <c r="E52" s="40">
        <f t="shared" ca="1" si="5"/>
        <v>0.8134835180378448</v>
      </c>
      <c r="F52" s="40">
        <f t="shared" ca="1" si="4"/>
        <v>0.83152032359340033</v>
      </c>
      <c r="G52" s="41">
        <f ca="1">+M52*OFFSET(Summary!B$12,Summary!C52,4)*(1+$Q$39)</f>
        <v>1.8036805555555556E-2</v>
      </c>
      <c r="H52" s="32"/>
      <c r="I52" s="77">
        <v>2.7</v>
      </c>
      <c r="J52" s="29">
        <v>75</v>
      </c>
      <c r="K52" s="29">
        <v>-82</v>
      </c>
      <c r="L52" s="29">
        <f t="shared" si="2"/>
        <v>-7</v>
      </c>
      <c r="M52" s="42">
        <f t="shared" si="3"/>
        <v>2.7340000000000004</v>
      </c>
    </row>
    <row r="53" spans="2:13" x14ac:dyDescent="0.25">
      <c r="B53" s="38">
        <v>19</v>
      </c>
      <c r="C53" s="39">
        <f ca="1">+OFFSET(Summary!B$12,Summary!B53-12,0)</f>
        <v>7</v>
      </c>
      <c r="D53" s="39" t="str">
        <f ca="1">+OFFSET(Summary!B$12,Summary!C53,1)</f>
        <v>Runner 7</v>
      </c>
      <c r="E53" s="40">
        <f t="shared" ca="1" si="5"/>
        <v>0.83152032359340033</v>
      </c>
      <c r="F53" s="40">
        <f t="shared" ca="1" si="4"/>
        <v>0.86396810137117808</v>
      </c>
      <c r="G53" s="41">
        <f ca="1">+M53*OFFSET(Summary!B$12,Summary!C53,4)*(1+$Q$39)</f>
        <v>3.2447777777777777E-2</v>
      </c>
      <c r="H53" s="32"/>
      <c r="I53" s="77">
        <v>6</v>
      </c>
      <c r="J53" s="29">
        <v>217</v>
      </c>
      <c r="K53" s="29">
        <v>-138</v>
      </c>
      <c r="L53" s="29">
        <f t="shared" si="2"/>
        <v>79</v>
      </c>
      <c r="M53" s="42">
        <f t="shared" si="3"/>
        <v>6.1479999999999997</v>
      </c>
    </row>
    <row r="54" spans="2:13" x14ac:dyDescent="0.25">
      <c r="B54" s="38">
        <v>20</v>
      </c>
      <c r="C54" s="39">
        <f ca="1">+OFFSET(Summary!B$12,Summary!B54-12,0)</f>
        <v>8</v>
      </c>
      <c r="D54" s="39" t="str">
        <f ca="1">+OFFSET(Summary!B$12,Summary!C54,1)</f>
        <v>Runner 8</v>
      </c>
      <c r="E54" s="40">
        <f t="shared" ca="1" si="5"/>
        <v>0.86396810137117808</v>
      </c>
      <c r="F54" s="40">
        <f t="shared" ca="1" si="4"/>
        <v>0.90603685571145587</v>
      </c>
      <c r="G54" s="41">
        <f ca="1">+M54*OFFSET(Summary!B$12,Summary!C54,4)*(1+$Q$39)</f>
        <v>4.2068754340277764E-2</v>
      </c>
      <c r="H54" s="32"/>
      <c r="I54" s="77">
        <v>6.2</v>
      </c>
      <c r="J54" s="29">
        <v>486</v>
      </c>
      <c r="K54" s="29">
        <v>-807</v>
      </c>
      <c r="L54" s="29">
        <f t="shared" si="2"/>
        <v>-321</v>
      </c>
      <c r="M54" s="42">
        <f t="shared" si="3"/>
        <v>6.2824999999999998</v>
      </c>
    </row>
    <row r="55" spans="2:13" x14ac:dyDescent="0.25">
      <c r="B55" s="38">
        <v>21</v>
      </c>
      <c r="C55" s="39">
        <f ca="1">+OFFSET(Summary!B$12,Summary!B55-12,0)</f>
        <v>9</v>
      </c>
      <c r="D55" s="39" t="str">
        <f ca="1">+OFFSET(Summary!B$12,Summary!C55,1)</f>
        <v>Runner 9</v>
      </c>
      <c r="E55" s="40">
        <f t="shared" ca="1" si="5"/>
        <v>0.90603685571145587</v>
      </c>
      <c r="F55" s="40">
        <f t="shared" ca="1" si="4"/>
        <v>0.93945970293367809</v>
      </c>
      <c r="G55" s="41">
        <f ca="1">+M55*OFFSET(Summary!B$12,Summary!C55,4)*(1+$Q$39)</f>
        <v>3.3422847222222225E-2</v>
      </c>
      <c r="H55" s="32"/>
      <c r="I55" s="77">
        <v>6.7</v>
      </c>
      <c r="J55" s="29">
        <v>509</v>
      </c>
      <c r="K55" s="29">
        <v>-538</v>
      </c>
      <c r="L55" s="29">
        <f t="shared" si="2"/>
        <v>-29</v>
      </c>
      <c r="M55" s="42">
        <f t="shared" si="3"/>
        <v>6.94</v>
      </c>
    </row>
    <row r="56" spans="2:13" x14ac:dyDescent="0.25">
      <c r="B56" s="38">
        <v>22</v>
      </c>
      <c r="C56" s="39">
        <f ca="1">+OFFSET(Summary!B$12,Summary!B56-12,0)</f>
        <v>10</v>
      </c>
      <c r="D56" s="39" t="str">
        <f ca="1">+OFFSET(Summary!B$12,Summary!C56,1)</f>
        <v>Runner 10</v>
      </c>
      <c r="E56" s="40">
        <f t="shared" ca="1" si="5"/>
        <v>0.93945970293367809</v>
      </c>
      <c r="F56" s="40">
        <f t="shared" ca="1" si="4"/>
        <v>0.96573973765590027</v>
      </c>
      <c r="G56" s="41">
        <f ca="1">+M56*OFFSET(Summary!B$12,Summary!C56,4)*(1+$Q$39)</f>
        <v>2.6280034722222217E-2</v>
      </c>
      <c r="H56" s="32"/>
      <c r="I56" s="77">
        <v>3.9</v>
      </c>
      <c r="J56" s="29">
        <v>200</v>
      </c>
      <c r="K56" s="29">
        <v>-233</v>
      </c>
      <c r="L56" s="29">
        <f t="shared" si="2"/>
        <v>-33</v>
      </c>
      <c r="M56" s="42">
        <f t="shared" si="3"/>
        <v>3.9834999999999998</v>
      </c>
    </row>
    <row r="57" spans="2:13" x14ac:dyDescent="0.25">
      <c r="B57" s="38">
        <v>23</v>
      </c>
      <c r="C57" s="39">
        <f ca="1">+OFFSET(Summary!B$12,Summary!B57-12,0)</f>
        <v>11</v>
      </c>
      <c r="D57" s="39" t="str">
        <f ca="1">+OFFSET(Summary!B$12,Summary!C57,1)</f>
        <v>Runner 11</v>
      </c>
      <c r="E57" s="40">
        <f t="shared" ca="1" si="5"/>
        <v>0.96573973765590027</v>
      </c>
      <c r="F57" s="40">
        <f t="shared" ca="1" si="4"/>
        <v>0.99667609182256689</v>
      </c>
      <c r="G57" s="41">
        <f ca="1">+M57*OFFSET(Summary!B$12,Summary!C57,4)*(1+$Q$39)</f>
        <v>3.0936354166666666E-2</v>
      </c>
      <c r="H57" s="32"/>
      <c r="I57" s="77">
        <v>4.5</v>
      </c>
      <c r="J57" s="29">
        <v>210</v>
      </c>
      <c r="K57" s="29">
        <v>-180</v>
      </c>
      <c r="L57" s="29">
        <f t="shared" si="2"/>
        <v>30</v>
      </c>
      <c r="M57" s="42">
        <f t="shared" si="3"/>
        <v>4.62</v>
      </c>
    </row>
    <row r="58" spans="2:13" x14ac:dyDescent="0.25">
      <c r="B58" s="38">
        <v>24</v>
      </c>
      <c r="C58" s="39">
        <f ca="1">+OFFSET(Summary!B$12,Summary!B58-12,0)</f>
        <v>12</v>
      </c>
      <c r="D58" s="39" t="str">
        <f ca="1">+OFFSET(Summary!B$12,Summary!C58,1)</f>
        <v>Runner 12</v>
      </c>
      <c r="E58" s="40">
        <f t="shared" ca="1" si="5"/>
        <v>0.99667609182256689</v>
      </c>
      <c r="F58" s="40">
        <f t="shared" ca="1" si="4"/>
        <v>1.0179851196003447</v>
      </c>
      <c r="G58" s="41">
        <f ca="1">+M58*OFFSET(Summary!B$12,Summary!C58,4)*(1+$Q$39)</f>
        <v>2.1309027777777774E-2</v>
      </c>
      <c r="H58" s="32"/>
      <c r="I58" s="77">
        <v>3.4</v>
      </c>
      <c r="J58" s="29">
        <v>59</v>
      </c>
      <c r="K58" s="29">
        <v>-118</v>
      </c>
      <c r="L58" s="29">
        <f t="shared" si="2"/>
        <v>-59</v>
      </c>
      <c r="M58" s="42">
        <f t="shared" si="3"/>
        <v>3.4</v>
      </c>
    </row>
    <row r="59" spans="2:13" x14ac:dyDescent="0.25">
      <c r="B59" s="38">
        <v>25</v>
      </c>
      <c r="C59" s="39">
        <f ca="1">+OFFSET(Summary!B$12,Summary!B59-24,0)</f>
        <v>1</v>
      </c>
      <c r="D59" s="39" t="str">
        <f ca="1">+OFFSET(Summary!B$12,Summary!C59,1)</f>
        <v>Runner 1</v>
      </c>
      <c r="E59" s="40">
        <f t="shared" ca="1" si="5"/>
        <v>1.0179851196003447</v>
      </c>
      <c r="F59" s="40">
        <f t="shared" ca="1" si="4"/>
        <v>1.0575738696003447</v>
      </c>
      <c r="G59" s="41">
        <f ca="1">+M59*OFFSET(Summary!B$12,Summary!C59,4)*(1+$Q$40)</f>
        <v>3.9588749999999992E-2</v>
      </c>
      <c r="H59" s="32"/>
      <c r="I59" s="77">
        <v>5.4</v>
      </c>
      <c r="J59" s="29">
        <v>164</v>
      </c>
      <c r="K59" s="29">
        <v>-112</v>
      </c>
      <c r="L59" s="29">
        <f t="shared" si="2"/>
        <v>52</v>
      </c>
      <c r="M59" s="42">
        <f t="shared" si="3"/>
        <v>5.508</v>
      </c>
    </row>
    <row r="60" spans="2:13" x14ac:dyDescent="0.25">
      <c r="B60" s="38">
        <v>26</v>
      </c>
      <c r="C60" s="39">
        <f ca="1">+OFFSET(Summary!B$12,Summary!B60-24,0)</f>
        <v>2</v>
      </c>
      <c r="D60" s="39" t="str">
        <f ca="1">+OFFSET(Summary!B$12,Summary!C60,1)</f>
        <v>Runner 2</v>
      </c>
      <c r="E60" s="40">
        <f t="shared" ca="1" si="5"/>
        <v>1.0575738696003447</v>
      </c>
      <c r="F60" s="40">
        <f t="shared" ca="1" si="4"/>
        <v>1.0971266821003447</v>
      </c>
      <c r="G60" s="41">
        <f ca="1">+M60*OFFSET(Summary!B$12,Summary!C60,4)*(1+$Q$40)</f>
        <v>3.9552812499999999E-2</v>
      </c>
      <c r="H60" s="32"/>
      <c r="I60" s="77">
        <v>5.4</v>
      </c>
      <c r="J60" s="29">
        <v>213</v>
      </c>
      <c r="K60" s="29">
        <v>-220</v>
      </c>
      <c r="L60" s="29">
        <f t="shared" si="2"/>
        <v>-7</v>
      </c>
      <c r="M60" s="42">
        <f t="shared" si="3"/>
        <v>5.5030000000000001</v>
      </c>
    </row>
    <row r="61" spans="2:13" x14ac:dyDescent="0.25">
      <c r="B61" s="38">
        <v>27</v>
      </c>
      <c r="C61" s="39">
        <f ca="1">+OFFSET(Summary!B$12,Summary!B61-24,0)</f>
        <v>3</v>
      </c>
      <c r="D61" s="39" t="str">
        <f ca="1">+OFFSET(Summary!B$12,Summary!C61,1)</f>
        <v>Runner 3</v>
      </c>
      <c r="E61" s="40">
        <f t="shared" ca="1" si="5"/>
        <v>1.0971266821003447</v>
      </c>
      <c r="F61" s="40">
        <f t="shared" ca="1" si="4"/>
        <v>1.1427314893920113</v>
      </c>
      <c r="G61" s="41">
        <f ca="1">+M61*OFFSET(Summary!B$12,Summary!C61,4)*(1+$Q$40)</f>
        <v>4.560480729166666E-2</v>
      </c>
      <c r="H61" s="32"/>
      <c r="I61" s="77">
        <v>6.1</v>
      </c>
      <c r="J61" s="29">
        <v>282</v>
      </c>
      <c r="K61" s="29">
        <v>-282</v>
      </c>
      <c r="L61" s="29">
        <f t="shared" si="2"/>
        <v>0</v>
      </c>
      <c r="M61" s="42">
        <f t="shared" si="3"/>
        <v>6.2409999999999997</v>
      </c>
    </row>
    <row r="62" spans="2:13" x14ac:dyDescent="0.25">
      <c r="B62" s="38">
        <v>28</v>
      </c>
      <c r="C62" s="39">
        <f ca="1">+OFFSET(Summary!B$12,Summary!B62-24,0)</f>
        <v>4</v>
      </c>
      <c r="D62" s="39" t="str">
        <f ca="1">+OFFSET(Summary!B$12,Summary!C62,1)</f>
        <v>Runner 4</v>
      </c>
      <c r="E62" s="40">
        <f t="shared" ca="1" si="5"/>
        <v>1.1427314893920113</v>
      </c>
      <c r="F62" s="40">
        <f t="shared" ca="1" si="4"/>
        <v>1.1922353956420113</v>
      </c>
      <c r="G62" s="41">
        <f ca="1">+M62*OFFSET(Summary!B$12,Summary!C62,4)*(1+$Q$40)</f>
        <v>4.9503906249999993E-2</v>
      </c>
      <c r="H62" s="32"/>
      <c r="I62" s="77">
        <v>6.7</v>
      </c>
      <c r="J62" s="29">
        <v>417</v>
      </c>
      <c r="K62" s="29">
        <v>-459</v>
      </c>
      <c r="L62" s="29">
        <f t="shared" si="2"/>
        <v>-42</v>
      </c>
      <c r="M62" s="42">
        <f t="shared" si="3"/>
        <v>6.8875000000000002</v>
      </c>
    </row>
    <row r="63" spans="2:13" x14ac:dyDescent="0.25">
      <c r="B63" s="38">
        <v>29</v>
      </c>
      <c r="C63" s="39">
        <f ca="1">+OFFSET(Summary!B$12,Summary!B63-24,0)</f>
        <v>5</v>
      </c>
      <c r="D63" s="39" t="str">
        <f ca="1">+OFFSET(Summary!B$12,Summary!C63,1)</f>
        <v>Runner 5</v>
      </c>
      <c r="E63" s="40">
        <f t="shared" ca="1" si="5"/>
        <v>1.1922353956420113</v>
      </c>
      <c r="F63" s="40">
        <f t="shared" ca="1" si="4"/>
        <v>1.2357205293225668</v>
      </c>
      <c r="G63" s="41">
        <f ca="1">+M63*OFFSET(Summary!B$12,Summary!C63,4)*(1+$Q$40)</f>
        <v>4.3485133680555559E-2</v>
      </c>
      <c r="H63" s="32"/>
      <c r="I63" s="77">
        <v>5.16</v>
      </c>
      <c r="J63" s="29">
        <v>233</v>
      </c>
      <c r="K63" s="29">
        <v>-213</v>
      </c>
      <c r="L63" s="29">
        <f t="shared" si="2"/>
        <v>20</v>
      </c>
      <c r="M63" s="42">
        <f t="shared" si="3"/>
        <v>5.2865000000000002</v>
      </c>
    </row>
    <row r="64" spans="2:13" x14ac:dyDescent="0.25">
      <c r="B64" s="38">
        <v>30</v>
      </c>
      <c r="C64" s="39">
        <f ca="1">+OFFSET(Summary!B$12,Summary!B64-24,0)</f>
        <v>6</v>
      </c>
      <c r="D64" s="39" t="str">
        <f ca="1">+OFFSET(Summary!B$12,Summary!C64,1)</f>
        <v>Runner 6</v>
      </c>
      <c r="E64" s="40">
        <f t="shared" ca="1" si="5"/>
        <v>1.2357205293225668</v>
      </c>
      <c r="F64" s="40">
        <f t="shared" ca="1" si="4"/>
        <v>1.2734109807114558</v>
      </c>
      <c r="G64" s="41">
        <f ca="1">+M64*OFFSET(Summary!B$12,Summary!C64,4)*(1+$Q$40)</f>
        <v>3.7690451388888886E-2</v>
      </c>
      <c r="H64" s="32"/>
      <c r="I64" s="77">
        <v>4.468</v>
      </c>
      <c r="J64" s="29">
        <v>476</v>
      </c>
      <c r="K64" s="29">
        <v>-449</v>
      </c>
      <c r="L64" s="29">
        <f t="shared" si="2"/>
        <v>27</v>
      </c>
      <c r="M64" s="42">
        <f t="shared" si="3"/>
        <v>4.7195</v>
      </c>
    </row>
    <row r="65" spans="2:13" x14ac:dyDescent="0.25">
      <c r="B65" s="38">
        <v>31</v>
      </c>
      <c r="C65" s="39">
        <f ca="1">+OFFSET(Summary!B$12,Summary!B65-24,0)</f>
        <v>7</v>
      </c>
      <c r="D65" s="39" t="str">
        <f ca="1">+OFFSET(Summary!B$12,Summary!C65,1)</f>
        <v>Runner 7</v>
      </c>
      <c r="E65" s="40">
        <f t="shared" ca="1" si="5"/>
        <v>1.2734109807114558</v>
      </c>
      <c r="F65" s="40">
        <f t="shared" ca="1" si="4"/>
        <v>1.3120765362670113</v>
      </c>
      <c r="G65" s="41">
        <f ca="1">+M65*OFFSET(Summary!B$12,Summary!C65,4)*(1+$Q$40)</f>
        <v>3.866555555555555E-2</v>
      </c>
      <c r="H65" s="32"/>
      <c r="I65" s="77">
        <v>5.8860000000000001</v>
      </c>
      <c r="J65" s="29">
        <v>358</v>
      </c>
      <c r="K65" s="29">
        <v>-384</v>
      </c>
      <c r="L65" s="29">
        <f t="shared" si="2"/>
        <v>-26</v>
      </c>
      <c r="M65" s="42">
        <f t="shared" si="3"/>
        <v>6.0519999999999996</v>
      </c>
    </row>
    <row r="66" spans="2:13" x14ac:dyDescent="0.25">
      <c r="B66" s="38">
        <v>32</v>
      </c>
      <c r="C66" s="39">
        <f ca="1">+OFFSET(Summary!B$12,Summary!B66-24,0)</f>
        <v>8</v>
      </c>
      <c r="D66" s="39" t="str">
        <f ca="1">+OFFSET(Summary!B$12,Summary!C66,1)</f>
        <v>Runner 8</v>
      </c>
      <c r="E66" s="40">
        <f t="shared" ca="1" si="5"/>
        <v>1.3120765362670113</v>
      </c>
      <c r="F66" s="40">
        <f t="shared" ca="1" si="4"/>
        <v>1.3554917515447891</v>
      </c>
      <c r="G66" s="41">
        <f ca="1">+M66*OFFSET(Summary!B$12,Summary!C66,4)*(1+$Q$40)</f>
        <v>4.3415215277777766E-2</v>
      </c>
      <c r="H66" s="32"/>
      <c r="I66" s="77">
        <v>5.0999999999999996</v>
      </c>
      <c r="J66" s="29">
        <v>627</v>
      </c>
      <c r="K66" s="29">
        <v>-742</v>
      </c>
      <c r="L66" s="29">
        <f t="shared" si="2"/>
        <v>-115</v>
      </c>
      <c r="M66" s="42">
        <f t="shared" si="3"/>
        <v>5.3559999999999999</v>
      </c>
    </row>
    <row r="67" spans="2:13" x14ac:dyDescent="0.25">
      <c r="B67" s="38">
        <v>33</v>
      </c>
      <c r="C67" s="39">
        <f ca="1">+OFFSET(Summary!B$12,Summary!B67-24,0)</f>
        <v>9</v>
      </c>
      <c r="D67" s="39" t="str">
        <f ca="1">+OFFSET(Summary!B$12,Summary!C67,1)</f>
        <v>Runner 9</v>
      </c>
      <c r="E67" s="40">
        <f t="shared" ca="1" si="5"/>
        <v>1.3554917515447891</v>
      </c>
      <c r="F67" s="40">
        <f t="shared" ca="1" si="4"/>
        <v>1.409167282794789</v>
      </c>
      <c r="G67" s="41">
        <f ca="1">+M67*OFFSET(Summary!B$12,Summary!C67,4)*(1+$Q$40)</f>
        <v>5.3675531249999985E-2</v>
      </c>
      <c r="H67" s="32"/>
      <c r="I67" s="77">
        <v>8.907</v>
      </c>
      <c r="J67" s="29">
        <v>597</v>
      </c>
      <c r="K67" s="29">
        <v>-594</v>
      </c>
      <c r="L67" s="29">
        <f t="shared" si="2"/>
        <v>3</v>
      </c>
      <c r="M67" s="42">
        <f t="shared" si="3"/>
        <v>9.206999999999999</v>
      </c>
    </row>
    <row r="68" spans="2:13" x14ac:dyDescent="0.25">
      <c r="B68" s="38">
        <v>34</v>
      </c>
      <c r="C68" s="39">
        <f ca="1">+OFFSET(Summary!B$12,Summary!B68-24,0)</f>
        <v>10</v>
      </c>
      <c r="D68" s="39" t="str">
        <f ca="1">+OFFSET(Summary!B$12,Summary!C68,1)</f>
        <v>Runner 10</v>
      </c>
      <c r="E68" s="40">
        <f t="shared" ca="1" si="5"/>
        <v>1.409167282794789</v>
      </c>
      <c r="F68" s="40">
        <f t="shared" ca="1" si="4"/>
        <v>1.4614683244614557</v>
      </c>
      <c r="G68" s="41">
        <f ca="1">+M68*OFFSET(Summary!B$12,Summary!C68,4)*(1+$Q$40)</f>
        <v>5.2301041666666666E-2</v>
      </c>
      <c r="H68" s="32"/>
      <c r="I68" s="77">
        <v>6.359</v>
      </c>
      <c r="J68" s="29">
        <v>423</v>
      </c>
      <c r="K68" s="29">
        <v>-466</v>
      </c>
      <c r="L68" s="29">
        <f t="shared" si="2"/>
        <v>-43</v>
      </c>
      <c r="M68" s="42">
        <f t="shared" si="3"/>
        <v>6.5490000000000004</v>
      </c>
    </row>
    <row r="69" spans="2:13" x14ac:dyDescent="0.25">
      <c r="B69" s="38">
        <v>35</v>
      </c>
      <c r="C69" s="39">
        <f ca="1">+OFFSET(Summary!B$12,Summary!B69-24,0)</f>
        <v>11</v>
      </c>
      <c r="D69" s="39" t="str">
        <f ca="1">+OFFSET(Summary!B$12,Summary!C69,1)</f>
        <v>Runner 11</v>
      </c>
      <c r="E69" s="40">
        <f t="shared" ca="1" si="5"/>
        <v>1.4614683244614557</v>
      </c>
      <c r="F69" s="40">
        <f t="shared" ca="1" si="4"/>
        <v>1.4967492663017334</v>
      </c>
      <c r="G69" s="41">
        <f ca="1">+M69*OFFSET(Summary!B$12,Summary!C69,4)*(1+$Q$40)</f>
        <v>3.5280941840277774E-2</v>
      </c>
      <c r="H69" s="32"/>
      <c r="I69" s="77">
        <v>4.1619999999999999</v>
      </c>
      <c r="J69" s="29">
        <v>338</v>
      </c>
      <c r="K69" s="29">
        <v>-295</v>
      </c>
      <c r="L69" s="29">
        <f t="shared" si="2"/>
        <v>43</v>
      </c>
      <c r="M69" s="42">
        <f t="shared" si="3"/>
        <v>4.3525</v>
      </c>
    </row>
    <row r="70" spans="2:13" ht="15.75" thickBot="1" x14ac:dyDescent="0.3">
      <c r="B70" s="46">
        <v>36</v>
      </c>
      <c r="C70" s="47">
        <f ca="1">+OFFSET(Summary!B$12,Summary!B70-24,0)</f>
        <v>12</v>
      </c>
      <c r="D70" s="47" t="str">
        <f ca="1">+OFFSET(Summary!B$12,Summary!C70,1)</f>
        <v>Runner 12</v>
      </c>
      <c r="E70" s="48">
        <f t="shared" ca="1" si="5"/>
        <v>1.4967492663017334</v>
      </c>
      <c r="F70" s="48">
        <f ca="1">+E70+G70</f>
        <v>1.5355292228989557</v>
      </c>
      <c r="G70" s="49">
        <f ca="1">+M70*OFFSET(Summary!B$12,Summary!C70,4)*(1+$Q$40)</f>
        <v>3.8779956597222213E-2</v>
      </c>
      <c r="H70" s="50"/>
      <c r="I70" s="78">
        <v>5.0999999999999996</v>
      </c>
      <c r="J70" s="76">
        <v>223</v>
      </c>
      <c r="K70" s="76">
        <v>-423</v>
      </c>
      <c r="L70" s="76">
        <f t="shared" si="2"/>
        <v>-200</v>
      </c>
      <c r="M70" s="51">
        <f t="shared" si="3"/>
        <v>5.1114999999999995</v>
      </c>
    </row>
    <row r="73" spans="2:13" x14ac:dyDescent="0.25">
      <c r="G73" s="52"/>
    </row>
    <row r="74" spans="2:13" x14ac:dyDescent="0.25">
      <c r="G74" s="52"/>
    </row>
  </sheetData>
  <sheetProtection selectLockedCells="1"/>
  <protectedRanges>
    <protectedRange sqref="I13:I29 C13:C29 D25:E27 D13:D24" name="Range1"/>
    <protectedRange sqref="I17 C17:D17" name="Range1_1"/>
    <protectedRange sqref="I19 I16 C16:D16 C19:D19" name="Range1_2"/>
    <protectedRange sqref="I23 C23:D23" name="Range1_3"/>
    <protectedRange sqref="I24:I29 C24:C29 D25:E27 D24" name="Range1_4"/>
    <protectedRange sqref="I20 I22 C22:D22 C20:D20" name="Range1_5"/>
    <protectedRange sqref="E13:E24" name="Range1_6"/>
    <protectedRange sqref="E13:E24" name="Range1_1_1"/>
  </protectedRanges>
  <mergeCells count="4">
    <mergeCell ref="D29:E29"/>
    <mergeCell ref="B28:C28"/>
    <mergeCell ref="B29:C29"/>
    <mergeCell ref="D28:E28"/>
  </mergeCells>
  <conditionalFormatting sqref="E35:E70">
    <cfRule type="cellIs" dxfId="0" priority="2" operator="between">
      <formula>$Q$43</formula>
      <formula>$Q$44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workbookViewId="0">
      <selection activeCell="G41" sqref="G6:G41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Jena Langham</cp:lastModifiedBy>
  <dcterms:created xsi:type="dcterms:W3CDTF">2011-08-18T21:19:56Z</dcterms:created>
  <dcterms:modified xsi:type="dcterms:W3CDTF">2014-10-09T16:09:00Z</dcterms:modified>
</cp:coreProperties>
</file>