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730" windowHeight="9405"/>
  </bookViews>
  <sheets>
    <sheet name="Summary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F11" i="2" l="1"/>
  <c r="E29" i="2" l="1"/>
  <c r="D25" i="2"/>
  <c r="F21" i="2" l="1"/>
  <c r="F20" i="2"/>
  <c r="F19" i="2"/>
  <c r="F18" i="2"/>
  <c r="F17" i="2"/>
  <c r="F16" i="2"/>
  <c r="F15" i="2"/>
  <c r="F14" i="2"/>
  <c r="F13" i="2"/>
  <c r="F12" i="2"/>
  <c r="F10" i="2"/>
  <c r="C29" i="2"/>
  <c r="D29" i="2" s="1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<sst xmlns="http://schemas.openxmlformats.org/spreadsheetml/2006/main" count="68" uniqueCount="54">
  <si>
    <t>ID</t>
  </si>
  <si>
    <t>Runner Name</t>
  </si>
  <si>
    <t>Role</t>
  </si>
  <si>
    <t>Email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</si>
  <si>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</si>
  <si>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</si>
  <si>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</si>
  <si>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</si>
  <si>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</si>
  <si>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</si>
  <si>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</si>
  <si>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</si>
  <si>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</si>
  <si>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</si>
  <si>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</si>
  <si>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</si>
  <si>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</si>
  <si>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</si>
  <si>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</si>
  <si>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</si>
  <si>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</si>
  <si>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</si>
  <si>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</si>
  <si>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</si>
  <si>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</si>
  <si>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</si>
  <si>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</si>
  <si>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</si>
  <si>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</si>
  <si>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</si>
  <si>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</si>
  <si>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</si>
  <si>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</si>
  <si>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</si>
  <si>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</si>
  <si>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</si>
  <si>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</si>
  <si>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</si>
  <si>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</si>
  <si>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</si>
  <si>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</si>
  <si>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</si>
  <si>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</si>
  <si>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</si>
  <si>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</si>
  <si>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</si>
  <si>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</si>
  <si>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</si>
  <si>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</si>
  <si>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PARTICIPANT INSTRUCTION:</t>
  </si>
  <si>
    <t>1. Enter All info highlighted in YELLOW</t>
  </si>
  <si>
    <t>2. Enter Team Start line in Cell E8 - start time must be in AM/PM format</t>
  </si>
  <si>
    <t>3. Enter Individulat Pacein Cells E10-21 - Pace must be entered in Decimal format</t>
  </si>
  <si>
    <t>4. Your estimated finish time will be calculated in Cell: D26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</si>
</sst>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0" fontId="2" fillId="0" borderId="0"/>
    <xf numFmtId="0" fontId="6" fillId="0" borderId="0"/>
    <xf numFmtId="0" fontId="5" fillId="0" borderId="0"/>
  </cellStyleXfs>
  <cellXfs count="95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2" xfId="0" applyNumberFormat="1" applyBorder="1" applyAlignment="1" applyProtection="1">
      <alignment horizontal="center"/>
    </xf>
    <xf numFmtId="41" fontId="0" fillId="0" borderId="18" xfId="0" applyNumberFormat="1" applyBorder="1" applyAlignment="1" applyProtection="1">
      <alignment horizontal="center"/>
    </xf>
    <xf numFmtId="41" fontId="0" fillId="0" borderId="35" xfId="0" applyNumberFormat="1" applyBorder="1" applyAlignment="1" applyProtection="1">
      <alignment horizontal="center"/>
    </xf>
    <xf numFmtId="0" fontId="0" fillId="0" borderId="37" xfId="0" applyFill="1" applyBorder="1" applyAlignment="1" applyProtection="1">
      <alignment horizontal="center"/>
    </xf>
    <xf numFmtId="41" fontId="0" fillId="0" borderId="15" xfId="0" applyNumberFormat="1" applyFill="1" applyBorder="1" applyAlignment="1" applyProtection="1">
      <alignment horizontal="center"/>
      <protection locked="0"/>
    </xf>
    <xf numFmtId="41" fontId="0" fillId="0" borderId="10" xfId="0" applyNumberFormat="1" applyFill="1" applyBorder="1" applyAlignment="1" applyProtection="1">
      <alignment horizontal="center"/>
    </xf>
    <xf numFmtId="41" fontId="0" fillId="0" borderId="22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2" xfId="0" applyNumberFormat="1" applyFill="1" applyBorder="1" applyAlignment="1" applyProtection="1">
      <alignment horizontal="center"/>
    </xf>
    <xf numFmtId="41" fontId="0" fillId="0" borderId="27" xfId="0" applyNumberFormat="1" applyFill="1" applyBorder="1" applyAlignment="1" applyProtection="1">
      <alignment horizontal="center"/>
    </xf>
    <xf numFmtId="0" fontId="1" fillId="2" borderId="43" xfId="0" applyFon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  <protection locked="0"/>
    </xf>
    <xf numFmtId="41" fontId="0" fillId="0" borderId="41" xfId="0" applyNumberFormat="1" applyFill="1" applyBorder="1" applyAlignment="1" applyProtection="1">
      <alignment horizontal="center"/>
    </xf>
    <xf numFmtId="41" fontId="0" fillId="0" borderId="25" xfId="0" applyNumberFormat="1" applyFill="1" applyBorder="1" applyAlignment="1" applyProtection="1">
      <alignment horizontal="center"/>
    </xf>
    <xf numFmtId="41" fontId="0" fillId="0" borderId="20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5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9" xfId="0" applyFont="1" applyBorder="1" applyProtection="1"/>
    <xf numFmtId="0" fontId="3" fillId="0" borderId="28" xfId="0" applyFont="1" applyBorder="1" applyProtection="1"/>
    <xf numFmtId="0" fontId="3" fillId="0" borderId="30" xfId="0" applyFont="1" applyBorder="1" applyProtection="1"/>
    <xf numFmtId="0" fontId="3" fillId="0" borderId="3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2" fontId="0" fillId="0" borderId="34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1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165" fontId="0" fillId="0" borderId="26" xfId="0" applyNumberFormat="1" applyBorder="1" applyAlignment="1" applyProtection="1">
      <alignment horizontal="center"/>
    </xf>
    <xf numFmtId="164" fontId="0" fillId="0" borderId="26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1" fontId="0" fillId="0" borderId="26" xfId="0" applyNumberFormat="1" applyBorder="1" applyAlignment="1" applyProtection="1">
      <alignment horizontal="center"/>
    </xf>
    <xf numFmtId="2" fontId="0" fillId="0" borderId="32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5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2" fillId="5" borderId="8" xfId="0" applyFont="1" applyFill="1" applyBorder="1" applyProtection="1">
      <protection locked="0"/>
    </xf>
    <xf numFmtId="0" fontId="0" fillId="5" borderId="14" xfId="0" applyFill="1" applyBorder="1" applyAlignment="1" applyProtection="1">
      <alignment horizontal="center"/>
      <protection locked="0"/>
    </xf>
    <xf numFmtId="0" fontId="2" fillId="5" borderId="1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0" fontId="2" fillId="5" borderId="39" xfId="0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2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21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23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14" fontId="0" fillId="6" borderId="0" xfId="0" applyNumberFormat="1" applyFill="1" applyProtection="1"/>
    <xf numFmtId="0" fontId="3" fillId="6" borderId="28" xfId="0" applyFont="1" applyFill="1" applyBorder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0" fontId="0" fillId="7" borderId="9" xfId="0" applyFill="1" applyBorder="1" applyProtection="1"/>
    <xf numFmtId="46" fontId="4" fillId="7" borderId="42" xfId="0" applyNumberFormat="1" applyFont="1" applyFill="1" applyBorder="1" applyProtection="1"/>
    <xf numFmtId="0" fontId="1" fillId="7" borderId="40" xfId="0" applyFont="1" applyFill="1" applyBorder="1" applyAlignment="1" applyProtection="1">
      <alignment horizontal="center"/>
    </xf>
    <xf numFmtId="18" fontId="0" fillId="5" borderId="0" xfId="0" applyNumberFormat="1" applyFill="1" applyProtection="1">
      <protection locked="0"/>
    </xf>
    <xf numFmtId="167" fontId="6" fillId="0" borderId="0" xfId="3" applyNumberFormat="1"/>
    <xf numFmtId="1" fontId="6" fillId="0" borderId="0" xfId="3" applyNumberFormat="1"/>
    <xf numFmtId="1" fontId="2" fillId="0" borderId="0" xfId="3" applyNumberFormat="1" applyFont="1"/>
    <xf numFmtId="1" fontId="6" fillId="0" borderId="0" xfId="3" applyNumberFormat="1"/>
    <xf numFmtId="1" fontId="2" fillId="0" borderId="0" xfId="3" applyNumberFormat="1" applyFont="1"/>
    <xf numFmtId="168" fontId="0" fillId="7" borderId="20" xfId="0" applyNumberFormat="1" applyFill="1" applyBorder="1" applyAlignment="1" applyProtection="1">
      <alignment horizontal="center"/>
    </xf>
    <xf numFmtId="168" fontId="0" fillId="7" borderId="22" xfId="0" applyNumberFormat="1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7" borderId="24" xfId="0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0" fillId="7" borderId="25" xfId="0" applyNumberFormat="1" applyFill="1" applyBorder="1" applyAlignment="1" applyProtection="1">
      <alignment horizontal="center"/>
    </xf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topLeftCell="B8" zoomScale="75" zoomScaleNormal="75" workbookViewId="0">
      <selection activeCell="E8" sqref="E8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customWidth="1"/>
    <col min="14" max="14" width="14" style="29" bestFit="1" customWidth="1"/>
    <col min="15" max="15" width="11.7109375" style="29" bestFit="1" customWidth="1"/>
    <col min="16" max="16" width="16.28515625" style="29" bestFit="1" customWidth="1"/>
    <col min="17" max="17" width="22.7109375" style="29" customWidth="1"/>
    <col min="18" max="16384" width="9.140625" style="29"/>
  </cols>
  <sheetData>
    <row r="1" spans="2:11" x14ac:dyDescent="0.25">
      <c r="C1" s="29" t="s">
        <v>49</v>
      </c>
    </row>
    <row r="2" spans="2:11" x14ac:dyDescent="0.25">
      <c r="C2" s="29" t="s">
        <v>50</v>
      </c>
    </row>
    <row r="3" spans="2:11" x14ac:dyDescent="0.25">
      <c r="C3" s="29" t="s">
        <v>51</v>
      </c>
    </row>
    <row r="4" spans="2:11" x14ac:dyDescent="0.25">
      <c r="C4" s="29" t="s">
        <v>52</v>
      </c>
    </row>
    <row r="5" spans="2:11" x14ac:dyDescent="0.25">
      <c r="C5" s="29" t="s">
        <v>53</v>
      </c>
    </row>
    <row r="7" spans="2:11" x14ac:dyDescent="0.25">
      <c r="C7" s="29" t="s">
        <v>46</v>
      </c>
      <c r="D7" s="29" t="s">
        <v>47</v>
      </c>
      <c r="E7" s="29" t="s">
        <v>48</v>
      </c>
    </row>
    <row r="8" spans="2:11" ht="15.75" thickBot="1" x14ac:dyDescent="0.3">
      <c r="C8" s="75">
        <v>41733</v>
      </c>
      <c r="D8" s="75">
        <v>41734</v>
      </c>
      <c r="E8" s="81"/>
    </row>
    <row r="9" spans="2:11" ht="15.75" thickBot="1" x14ac:dyDescent="0.3">
      <c r="B9" s="1" t="s">
        <v>0</v>
      </c>
      <c r="C9" s="80" t="s">
        <v>40</v>
      </c>
      <c r="D9" s="18" t="s">
        <v>2</v>
      </c>
      <c r="E9" s="18" t="s">
        <v>44</v>
      </c>
      <c r="F9" s="2" t="s">
        <v>45</v>
      </c>
      <c r="G9" s="3" t="s">
        <v>4</v>
      </c>
      <c r="H9" s="1" t="s">
        <v>5</v>
      </c>
      <c r="I9" s="1" t="s">
        <v>3</v>
      </c>
    </row>
    <row r="10" spans="2:11" x14ac:dyDescent="0.25">
      <c r="B10" s="15">
        <v>1</v>
      </c>
      <c r="C10" s="70" t="s">
        <v>6</v>
      </c>
      <c r="D10" s="25" t="s">
        <v>7</v>
      </c>
      <c r="E10" s="55"/>
      <c r="F10" s="30">
        <f>TIME(0,E10,(E10-ROUNDDOWN(E10,0))*60)</f>
        <v>0</v>
      </c>
      <c r="G10" s="4">
        <f t="shared" ref="G10:G21" si="0">RANK(F10,$F$10:$F$21,1)</f>
        <v>1</v>
      </c>
      <c r="H10" s="56"/>
      <c r="I10" s="57"/>
      <c r="K10" s="31"/>
    </row>
    <row r="11" spans="2:11" x14ac:dyDescent="0.25">
      <c r="B11" s="8">
        <v>2</v>
      </c>
      <c r="C11" s="71" t="s">
        <v>8</v>
      </c>
      <c r="D11" s="25" t="s">
        <v>7</v>
      </c>
      <c r="E11" s="55"/>
      <c r="F11" s="30">
        <f>TIME(0,E11,(E11-ROUNDDOWN(E11,0))*60)</f>
        <v>0</v>
      </c>
      <c r="G11" s="4">
        <f t="shared" si="0"/>
        <v>1</v>
      </c>
      <c r="H11" s="58"/>
      <c r="I11" s="59"/>
    </row>
    <row r="12" spans="2:11" x14ac:dyDescent="0.25">
      <c r="B12" s="8">
        <v>3</v>
      </c>
      <c r="C12" s="71" t="s">
        <v>9</v>
      </c>
      <c r="D12" s="25" t="s">
        <v>7</v>
      </c>
      <c r="E12" s="55"/>
      <c r="F12" s="30">
        <f t="shared" ref="F12:F21" si="1">TIME(0,E12,(E12-ROUNDDOWN(E12,0))*60)</f>
        <v>0</v>
      </c>
      <c r="G12" s="4">
        <f t="shared" si="0"/>
        <v>1</v>
      </c>
      <c r="H12" s="58"/>
      <c r="I12" s="60"/>
    </row>
    <row r="13" spans="2:11" x14ac:dyDescent="0.25">
      <c r="B13" s="7">
        <v>4</v>
      </c>
      <c r="C13" s="72" t="s">
        <v>10</v>
      </c>
      <c r="D13" s="25" t="s">
        <v>7</v>
      </c>
      <c r="E13" s="55"/>
      <c r="F13" s="30">
        <f t="shared" si="1"/>
        <v>0</v>
      </c>
      <c r="G13" s="5">
        <f t="shared" si="0"/>
        <v>1</v>
      </c>
      <c r="H13" s="61"/>
      <c r="I13" s="57"/>
    </row>
    <row r="14" spans="2:11" x14ac:dyDescent="0.25">
      <c r="B14" s="8">
        <v>5</v>
      </c>
      <c r="C14" s="71" t="s">
        <v>11</v>
      </c>
      <c r="D14" s="25" t="s">
        <v>7</v>
      </c>
      <c r="E14" s="55"/>
      <c r="F14" s="30">
        <f t="shared" si="1"/>
        <v>0</v>
      </c>
      <c r="G14" s="4">
        <f t="shared" si="0"/>
        <v>1</v>
      </c>
      <c r="H14" s="58"/>
      <c r="I14" s="59"/>
    </row>
    <row r="15" spans="2:11" x14ac:dyDescent="0.25">
      <c r="B15" s="8">
        <v>6</v>
      </c>
      <c r="C15" s="71" t="s">
        <v>12</v>
      </c>
      <c r="D15" s="25" t="s">
        <v>7</v>
      </c>
      <c r="E15" s="55"/>
      <c r="F15" s="30">
        <f t="shared" si="1"/>
        <v>0</v>
      </c>
      <c r="G15" s="4">
        <f t="shared" si="0"/>
        <v>1</v>
      </c>
      <c r="H15" s="58"/>
      <c r="I15" s="60"/>
    </row>
    <row r="16" spans="2:11" x14ac:dyDescent="0.25">
      <c r="B16" s="8">
        <v>7</v>
      </c>
      <c r="C16" s="71" t="s">
        <v>13</v>
      </c>
      <c r="D16" s="25" t="s">
        <v>7</v>
      </c>
      <c r="E16" s="55"/>
      <c r="F16" s="30">
        <f t="shared" si="1"/>
        <v>0</v>
      </c>
      <c r="G16" s="4">
        <f t="shared" si="0"/>
        <v>1</v>
      </c>
      <c r="H16" s="58"/>
      <c r="I16" s="60"/>
    </row>
    <row r="17" spans="2:17" x14ac:dyDescent="0.25">
      <c r="B17" s="8">
        <v>8</v>
      </c>
      <c r="C17" s="71" t="s">
        <v>14</v>
      </c>
      <c r="D17" s="25" t="s">
        <v>7</v>
      </c>
      <c r="E17" s="55"/>
      <c r="F17" s="30">
        <f t="shared" si="1"/>
        <v>0</v>
      </c>
      <c r="G17" s="4">
        <f t="shared" si="0"/>
        <v>1</v>
      </c>
      <c r="H17" s="58"/>
      <c r="I17" s="60"/>
    </row>
    <row r="18" spans="2:17" x14ac:dyDescent="0.25">
      <c r="B18" s="8">
        <v>9</v>
      </c>
      <c r="C18" s="71" t="s">
        <v>15</v>
      </c>
      <c r="D18" s="25" t="s">
        <v>7</v>
      </c>
      <c r="E18" s="55"/>
      <c r="F18" s="30">
        <f t="shared" si="1"/>
        <v>0</v>
      </c>
      <c r="G18" s="4">
        <f t="shared" si="0"/>
        <v>1</v>
      </c>
      <c r="H18" s="58"/>
      <c r="I18" s="59"/>
    </row>
    <row r="19" spans="2:17" x14ac:dyDescent="0.25">
      <c r="B19" s="8">
        <v>10</v>
      </c>
      <c r="C19" s="71" t="s">
        <v>16</v>
      </c>
      <c r="D19" s="25" t="s">
        <v>7</v>
      </c>
      <c r="E19" s="55"/>
      <c r="F19" s="30">
        <f t="shared" si="1"/>
        <v>0</v>
      </c>
      <c r="G19" s="4">
        <f t="shared" si="0"/>
        <v>1</v>
      </c>
      <c r="H19" s="58"/>
      <c r="I19" s="59"/>
    </row>
    <row r="20" spans="2:17" x14ac:dyDescent="0.25">
      <c r="B20" s="8">
        <v>11</v>
      </c>
      <c r="C20" s="71" t="s">
        <v>17</v>
      </c>
      <c r="D20" s="25" t="s">
        <v>7</v>
      </c>
      <c r="E20" s="55"/>
      <c r="F20" s="30">
        <f t="shared" si="1"/>
        <v>0</v>
      </c>
      <c r="G20" s="4">
        <f t="shared" si="0"/>
        <v>1</v>
      </c>
      <c r="H20" s="58"/>
      <c r="I20" s="59"/>
    </row>
    <row r="21" spans="2:17" ht="15.75" thickBot="1" x14ac:dyDescent="0.3">
      <c r="B21" s="10">
        <v>12</v>
      </c>
      <c r="C21" s="73" t="s">
        <v>18</v>
      </c>
      <c r="D21" s="26" t="s">
        <v>7</v>
      </c>
      <c r="E21" s="55"/>
      <c r="F21" s="30">
        <f t="shared" si="1"/>
        <v>0</v>
      </c>
      <c r="G21" s="11">
        <f t="shared" si="0"/>
        <v>1</v>
      </c>
      <c r="H21" s="62"/>
      <c r="I21" s="63"/>
    </row>
    <row r="22" spans="2:17" x14ac:dyDescent="0.25">
      <c r="B22" s="15">
        <v>0</v>
      </c>
      <c r="C22" s="70" t="s">
        <v>41</v>
      </c>
      <c r="D22" s="27" t="s">
        <v>19</v>
      </c>
      <c r="E22" s="19"/>
      <c r="F22" s="20">
        <v>0</v>
      </c>
      <c r="G22" s="21">
        <v>0</v>
      </c>
      <c r="H22" s="64"/>
      <c r="I22" s="65"/>
    </row>
    <row r="23" spans="2:17" x14ac:dyDescent="0.25">
      <c r="B23" s="8">
        <v>0</v>
      </c>
      <c r="C23" s="71" t="s">
        <v>42</v>
      </c>
      <c r="D23" s="25" t="s">
        <v>19</v>
      </c>
      <c r="E23" s="12">
        <v>0</v>
      </c>
      <c r="F23" s="16">
        <v>0</v>
      </c>
      <c r="G23" s="13">
        <v>0</v>
      </c>
      <c r="H23" s="66"/>
      <c r="I23" s="67"/>
    </row>
    <row r="24" spans="2:17" ht="15.75" thickBot="1" x14ac:dyDescent="0.3">
      <c r="B24" s="9">
        <v>0</v>
      </c>
      <c r="C24" s="74" t="s">
        <v>43</v>
      </c>
      <c r="D24" s="28" t="s">
        <v>19</v>
      </c>
      <c r="E24" s="22">
        <v>0</v>
      </c>
      <c r="F24" s="17">
        <v>0</v>
      </c>
      <c r="G24" s="14">
        <v>0</v>
      </c>
      <c r="H24" s="68"/>
      <c r="I24" s="69"/>
    </row>
    <row r="25" spans="2:17" x14ac:dyDescent="0.25">
      <c r="B25" s="89" t="s">
        <v>38</v>
      </c>
      <c r="C25" s="90"/>
      <c r="D25" s="93">
        <f>C8+E8</f>
        <v>41733</v>
      </c>
      <c r="E25" s="94"/>
      <c r="F25" s="78"/>
      <c r="G25" s="6"/>
      <c r="H25" s="32"/>
      <c r="I25" s="33"/>
      <c r="J25" s="34"/>
      <c r="K25" s="32"/>
    </row>
    <row r="26" spans="2:17" ht="15.75" thickBot="1" x14ac:dyDescent="0.3">
      <c r="B26" s="91" t="s">
        <v>29</v>
      </c>
      <c r="C26" s="92"/>
      <c r="D26" s="87">
        <f ca="1">C8+F64</f>
        <v>41733</v>
      </c>
      <c r="E26" s="88"/>
      <c r="F26" s="79">
        <f ca="1">+SUM(G29:G64)</f>
        <v>0</v>
      </c>
      <c r="G26" s="23"/>
      <c r="H26" s="32"/>
      <c r="I26" s="33"/>
      <c r="J26" s="34"/>
      <c r="K26" s="32"/>
    </row>
    <row r="27" spans="2:17" ht="15.75" thickBot="1" x14ac:dyDescent="0.3"/>
    <row r="28" spans="2:17" x14ac:dyDescent="0.25">
      <c r="B28" s="35" t="s">
        <v>20</v>
      </c>
      <c r="C28" s="36" t="s">
        <v>39</v>
      </c>
      <c r="D28" s="36" t="s">
        <v>1</v>
      </c>
      <c r="E28" s="36" t="s">
        <v>21</v>
      </c>
      <c r="F28" s="36" t="s">
        <v>37</v>
      </c>
      <c r="G28" s="36" t="s">
        <v>22</v>
      </c>
      <c r="H28" s="36" t="s">
        <v>23</v>
      </c>
      <c r="I28" s="76" t="s">
        <v>24</v>
      </c>
      <c r="J28" s="76" t="s">
        <v>25</v>
      </c>
      <c r="K28" s="76" t="s">
        <v>26</v>
      </c>
      <c r="L28" s="36" t="s">
        <v>27</v>
      </c>
      <c r="M28" s="37" t="s">
        <v>28</v>
      </c>
    </row>
    <row r="29" spans="2:17" x14ac:dyDescent="0.2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77">
        <f>E8</f>
        <v>0</v>
      </c>
      <c r="F29" s="40">
        <f ca="1">+E30</f>
        <v>0</v>
      </c>
      <c r="G29" s="41">
        <f ca="1">+M29*OFFSET(Summary!B$9,Summary!C29,4)</f>
        <v>0</v>
      </c>
      <c r="H29" s="32"/>
      <c r="I29" s="82">
        <v>5.861472</v>
      </c>
      <c r="J29" s="83">
        <v>111.55400000000003</v>
      </c>
      <c r="K29" s="85">
        <v>-114.83500000000004</v>
      </c>
      <c r="L29" s="42">
        <f>+J29+K29</f>
        <v>-3.2810000000000059</v>
      </c>
      <c r="M29" s="43">
        <f>+I29+J29/P30+K29/Q30</f>
        <v>5.9156085000000003</v>
      </c>
      <c r="P29" s="29" t="s">
        <v>34</v>
      </c>
      <c r="Q29" s="29" t="s">
        <v>35</v>
      </c>
    </row>
    <row r="30" spans="2:17" x14ac:dyDescent="0.2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</v>
      </c>
      <c r="F30" s="40">
        <f t="shared" ref="F30:F63" ca="1" si="2">+E31</f>
        <v>0</v>
      </c>
      <c r="G30" s="41">
        <f ca="1">+M30*OFFSET(Summary!B$9,Summary!C30,4)</f>
        <v>0</v>
      </c>
      <c r="H30" s="32"/>
      <c r="I30" s="82">
        <v>7.208831</v>
      </c>
      <c r="J30" s="83">
        <v>104.99200000000002</v>
      </c>
      <c r="K30" s="85">
        <v>-75.462999999999994</v>
      </c>
      <c r="L30" s="42">
        <f t="shared" ref="L30:L64" si="3">+J30+K30</f>
        <v>29.529000000000025</v>
      </c>
      <c r="M30" s="43">
        <f t="shared" ref="M30:M64" si="4">+I30+J30/1000+K30/2000</f>
        <v>7.2760915000000006</v>
      </c>
      <c r="P30" s="44">
        <v>1000</v>
      </c>
      <c r="Q30" s="44">
        <v>2000</v>
      </c>
    </row>
    <row r="31" spans="2:17" x14ac:dyDescent="0.2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</v>
      </c>
      <c r="F31" s="40">
        <f t="shared" ca="1" si="2"/>
        <v>0</v>
      </c>
      <c r="G31" s="41">
        <f ca="1">+M31*OFFSET(Summary!B$9,Summary!C31,4)</f>
        <v>0</v>
      </c>
      <c r="H31" s="32"/>
      <c r="I31" s="82">
        <v>6.7328390000000002</v>
      </c>
      <c r="J31" s="83">
        <v>95.149000000000001</v>
      </c>
      <c r="K31" s="85">
        <v>-16.405000000000001</v>
      </c>
      <c r="L31" s="42">
        <f t="shared" si="3"/>
        <v>78.744</v>
      </c>
      <c r="M31" s="43">
        <f t="shared" si="4"/>
        <v>6.8197855000000001</v>
      </c>
      <c r="Q31" s="29" t="s">
        <v>32</v>
      </c>
    </row>
    <row r="32" spans="2:17" x14ac:dyDescent="0.2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</v>
      </c>
      <c r="F32" s="40">
        <f t="shared" ca="1" si="2"/>
        <v>0</v>
      </c>
      <c r="G32" s="41">
        <f ca="1">+M32*OFFSET(Summary!B$9,Summary!C32,4)</f>
        <v>0</v>
      </c>
      <c r="H32" s="32"/>
      <c r="I32" s="82">
        <v>2.6775639999999998</v>
      </c>
      <c r="J32" s="83">
        <v>29.529000000000011</v>
      </c>
      <c r="K32" s="85">
        <v>-3.2810000000000059</v>
      </c>
      <c r="L32" s="42">
        <f t="shared" si="3"/>
        <v>26.248000000000005</v>
      </c>
      <c r="M32" s="43">
        <f t="shared" si="4"/>
        <v>2.7054524999999998</v>
      </c>
      <c r="P32" s="29" t="s">
        <v>30</v>
      </c>
      <c r="Q32" s="45">
        <v>0</v>
      </c>
    </row>
    <row r="33" spans="2:17" x14ac:dyDescent="0.2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</v>
      </c>
      <c r="F33" s="40">
        <f t="shared" ca="1" si="2"/>
        <v>0</v>
      </c>
      <c r="G33" s="41">
        <f ca="1">+M33*OFFSET(Summary!B$9,Summary!C33,4)</f>
        <v>0</v>
      </c>
      <c r="H33" s="32"/>
      <c r="I33" s="82">
        <v>6.4489080000000003</v>
      </c>
      <c r="J33" s="83">
        <v>127.95899999999995</v>
      </c>
      <c r="K33" s="85">
        <v>-114.83499999999995</v>
      </c>
      <c r="L33" s="42">
        <f t="shared" si="3"/>
        <v>13.123999999999995</v>
      </c>
      <c r="M33" s="43">
        <f t="shared" si="4"/>
        <v>6.5194495000000003</v>
      </c>
      <c r="P33" s="29" t="s">
        <v>31</v>
      </c>
      <c r="Q33" s="45">
        <v>-0.05</v>
      </c>
    </row>
    <row r="34" spans="2:17" x14ac:dyDescent="0.2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</v>
      </c>
      <c r="F34" s="40">
        <f t="shared" ca="1" si="2"/>
        <v>0</v>
      </c>
      <c r="G34" s="41">
        <f ca="1">+M34*OFFSET(Summary!B$9,Summary!C34,4)</f>
        <v>0</v>
      </c>
      <c r="H34" s="32"/>
      <c r="I34" s="82">
        <v>8.7299240000000005</v>
      </c>
      <c r="J34" s="83">
        <v>259.19899999999996</v>
      </c>
      <c r="K34" s="85">
        <v>-137.80199999999996</v>
      </c>
      <c r="L34" s="42">
        <f t="shared" si="3"/>
        <v>121.39699999999999</v>
      </c>
      <c r="M34" s="43">
        <f t="shared" si="4"/>
        <v>8.9202220000000008</v>
      </c>
      <c r="P34" s="29" t="s">
        <v>33</v>
      </c>
      <c r="Q34" s="45">
        <v>0.15</v>
      </c>
    </row>
    <row r="35" spans="2:17" x14ac:dyDescent="0.2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</v>
      </c>
      <c r="F35" s="40">
        <f t="shared" ca="1" si="2"/>
        <v>0</v>
      </c>
      <c r="G35" s="41">
        <f ca="1">+M35*OFFSET(Summary!B$9,Summary!C35,4)</f>
        <v>0</v>
      </c>
      <c r="H35" s="32"/>
      <c r="I35" s="82">
        <v>9.8000000000000007</v>
      </c>
      <c r="J35" s="83">
        <v>935</v>
      </c>
      <c r="K35" s="85">
        <v>-338</v>
      </c>
      <c r="L35" s="42">
        <v>597</v>
      </c>
      <c r="M35" s="43">
        <f t="shared" si="4"/>
        <v>10.566000000000001</v>
      </c>
    </row>
    <row r="36" spans="2:17" x14ac:dyDescent="0.2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</v>
      </c>
      <c r="F36" s="40">
        <f t="shared" ca="1" si="2"/>
        <v>0</v>
      </c>
      <c r="G36" s="41">
        <f ca="1">+M36*OFFSET(Summary!B$9,Summary!C36,4)</f>
        <v>0</v>
      </c>
      <c r="H36" s="32"/>
      <c r="I36" s="82">
        <v>4.128762</v>
      </c>
      <c r="J36" s="83">
        <v>613.5469999999998</v>
      </c>
      <c r="K36" s="85">
        <v>-646.35699999999986</v>
      </c>
      <c r="L36" s="42">
        <f t="shared" si="3"/>
        <v>-32.810000000000059</v>
      </c>
      <c r="M36" s="43">
        <f t="shared" si="4"/>
        <v>4.4191304999999996</v>
      </c>
    </row>
    <row r="37" spans="2:17" x14ac:dyDescent="0.2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</v>
      </c>
      <c r="F37" s="40">
        <f t="shared" ca="1" si="2"/>
        <v>0</v>
      </c>
      <c r="G37" s="41">
        <f ca="1">+M37*OFFSET(Summary!B$9,Summary!C37,4)</f>
        <v>0</v>
      </c>
      <c r="H37" s="32"/>
      <c r="I37" s="82">
        <v>5.3429679999999999</v>
      </c>
      <c r="J37" s="83">
        <v>269.04199999999986</v>
      </c>
      <c r="K37" s="85">
        <v>-662.76199999999983</v>
      </c>
      <c r="L37" s="42">
        <f t="shared" si="3"/>
        <v>-393.71999999999997</v>
      </c>
      <c r="M37" s="43">
        <f t="shared" si="4"/>
        <v>5.2806289999999994</v>
      </c>
      <c r="P37" s="29" t="s">
        <v>36</v>
      </c>
      <c r="Q37" s="46">
        <v>41383.770833333336</v>
      </c>
    </row>
    <row r="38" spans="2:17" x14ac:dyDescent="0.2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</v>
      </c>
      <c r="F38" s="40">
        <f t="shared" ca="1" si="2"/>
        <v>0</v>
      </c>
      <c r="G38" s="41">
        <f ca="1">+M38*OFFSET(Summary!B$9,Summary!C38,4)</f>
        <v>0</v>
      </c>
      <c r="H38" s="32"/>
      <c r="I38" s="82">
        <v>6.7360239999999996</v>
      </c>
      <c r="J38" s="83">
        <v>229.66999999999996</v>
      </c>
      <c r="K38" s="85">
        <v>-534.80299999999988</v>
      </c>
      <c r="L38" s="42">
        <f t="shared" si="3"/>
        <v>-305.13299999999992</v>
      </c>
      <c r="M38" s="43">
        <f t="shared" si="4"/>
        <v>6.6982924999999991</v>
      </c>
      <c r="P38" s="29" t="s">
        <v>36</v>
      </c>
      <c r="Q38" s="46">
        <v>41384.270833333336</v>
      </c>
    </row>
    <row r="39" spans="2:17" x14ac:dyDescent="0.2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</v>
      </c>
      <c r="F39" s="40">
        <f t="shared" ca="1" si="2"/>
        <v>0</v>
      </c>
      <c r="G39" s="41">
        <f ca="1">+M39*OFFSET(Summary!B$9,Summary!C39,4)</f>
        <v>0</v>
      </c>
      <c r="H39" s="32"/>
      <c r="I39" s="82">
        <v>2.870063</v>
      </c>
      <c r="J39" s="83">
        <v>442.935</v>
      </c>
      <c r="K39" s="85">
        <v>-357.62900000000002</v>
      </c>
      <c r="L39" s="42">
        <f t="shared" si="3"/>
        <v>85.305999999999983</v>
      </c>
      <c r="M39" s="43">
        <f t="shared" si="4"/>
        <v>3.1341834999999998</v>
      </c>
    </row>
    <row r="40" spans="2:17" x14ac:dyDescent="0.2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</v>
      </c>
      <c r="F40" s="40">
        <f t="shared" ca="1" si="2"/>
        <v>0</v>
      </c>
      <c r="G40" s="41">
        <f ca="1">+M40*OFFSET(Summary!B$9,Summary!C40,4)</f>
        <v>0</v>
      </c>
      <c r="H40" s="32"/>
      <c r="I40" s="82">
        <v>6.6651769999999999</v>
      </c>
      <c r="J40" s="83">
        <v>843.21699999999987</v>
      </c>
      <c r="K40" s="85">
        <v>-1066.325</v>
      </c>
      <c r="L40" s="42">
        <f t="shared" si="3"/>
        <v>-223.10800000000017</v>
      </c>
      <c r="M40" s="43">
        <f t="shared" si="4"/>
        <v>6.9752314999999996</v>
      </c>
    </row>
    <row r="41" spans="2:17" x14ac:dyDescent="0.2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</v>
      </c>
      <c r="F41" s="40">
        <f t="shared" ca="1" si="2"/>
        <v>0</v>
      </c>
      <c r="G41" s="41">
        <f ca="1">+M41*OFFSET(Summary!B$9,Summary!C41,4)*(1+$Q$33)</f>
        <v>0</v>
      </c>
      <c r="H41" s="32"/>
      <c r="I41" s="82">
        <v>11.921905000000001</v>
      </c>
      <c r="J41" s="83">
        <v>557.77000000000021</v>
      </c>
      <c r="K41" s="85">
        <v>-429.81100000000004</v>
      </c>
      <c r="L41" s="42">
        <f t="shared" si="3"/>
        <v>127.95900000000017</v>
      </c>
      <c r="M41" s="43">
        <f t="shared" si="4"/>
        <v>12.2647695</v>
      </c>
    </row>
    <row r="42" spans="2:17" x14ac:dyDescent="0.2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</v>
      </c>
      <c r="F42" s="40">
        <f t="shared" ca="1" si="2"/>
        <v>0</v>
      </c>
      <c r="G42" s="41">
        <f ca="1">+M42*OFFSET(Summary!B$9,Summary!C42,4)*(1+$Q$33)</f>
        <v>0</v>
      </c>
      <c r="H42" s="32"/>
      <c r="I42" s="82">
        <v>3.0200109999999998</v>
      </c>
      <c r="J42" s="83">
        <v>104.99200000000008</v>
      </c>
      <c r="K42" s="85">
        <v>-78.744000000000057</v>
      </c>
      <c r="L42" s="42">
        <f t="shared" si="3"/>
        <v>26.248000000000019</v>
      </c>
      <c r="M42" s="43">
        <f t="shared" si="4"/>
        <v>3.0856309999999998</v>
      </c>
    </row>
    <row r="43" spans="2:17" x14ac:dyDescent="0.2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</v>
      </c>
      <c r="F43" s="40">
        <f t="shared" ca="1" si="2"/>
        <v>0</v>
      </c>
      <c r="G43" s="41">
        <f ca="1">+M43*OFFSET(Summary!B$9,Summary!C43,4)*(1+$Q$33)</f>
        <v>0</v>
      </c>
      <c r="H43" s="32"/>
      <c r="I43" s="82">
        <v>3.7</v>
      </c>
      <c r="J43" s="83">
        <v>558</v>
      </c>
      <c r="K43" s="85">
        <v>-430</v>
      </c>
      <c r="L43" s="42">
        <v>128</v>
      </c>
      <c r="M43" s="43">
        <f t="shared" si="4"/>
        <v>4.0430000000000001</v>
      </c>
    </row>
    <row r="44" spans="2:17" x14ac:dyDescent="0.2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</v>
      </c>
      <c r="F44" s="40">
        <f t="shared" ca="1" si="2"/>
        <v>0</v>
      </c>
      <c r="G44" s="41">
        <f ca="1">+M44*OFFSET(Summary!B$9,Summary!C44,4)*(1+$Q$33)</f>
        <v>0</v>
      </c>
      <c r="H44" s="32"/>
      <c r="I44" s="82">
        <v>4.0999999999999996</v>
      </c>
      <c r="J44" s="83">
        <v>52</v>
      </c>
      <c r="K44" s="85">
        <v>-3</v>
      </c>
      <c r="L44" s="42">
        <f t="shared" si="3"/>
        <v>49</v>
      </c>
      <c r="M44" s="43">
        <f t="shared" si="4"/>
        <v>4.1504999999999992</v>
      </c>
    </row>
    <row r="45" spans="2:17" x14ac:dyDescent="0.2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</v>
      </c>
      <c r="F45" s="40">
        <f t="shared" ca="1" si="2"/>
        <v>0</v>
      </c>
      <c r="G45" s="41">
        <f ca="1">+M45*OFFSET(Summary!B$9,Summary!C45,4)*(1+$Q$33)</f>
        <v>0</v>
      </c>
      <c r="H45" s="32"/>
      <c r="I45" s="82">
        <v>6.3</v>
      </c>
      <c r="J45" s="83">
        <v>210</v>
      </c>
      <c r="K45" s="85">
        <v>-147.64500000000001</v>
      </c>
      <c r="L45" s="42">
        <f t="shared" si="3"/>
        <v>62.35499999999999</v>
      </c>
      <c r="M45" s="43">
        <f t="shared" si="4"/>
        <v>6.4361774999999994</v>
      </c>
    </row>
    <row r="46" spans="2:17" x14ac:dyDescent="0.2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</v>
      </c>
      <c r="F46" s="40">
        <f t="shared" ca="1" si="2"/>
        <v>0</v>
      </c>
      <c r="G46" s="41">
        <f ca="1">+M46*OFFSET(Summary!B$9,Summary!C46,4)*(1+$Q$33)</f>
        <v>0</v>
      </c>
      <c r="H46" s="32"/>
      <c r="I46" s="82">
        <v>2.6944810000000001</v>
      </c>
      <c r="J46" s="83">
        <v>22.967000000000002</v>
      </c>
      <c r="K46" s="85">
        <v>-164.05</v>
      </c>
      <c r="L46" s="42">
        <f t="shared" si="3"/>
        <v>-141.083</v>
      </c>
      <c r="M46" s="43">
        <f t="shared" si="4"/>
        <v>2.6354230000000003</v>
      </c>
    </row>
    <row r="47" spans="2:17" x14ac:dyDescent="0.2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0</v>
      </c>
      <c r="F47" s="40">
        <f t="shared" ca="1" si="2"/>
        <v>0</v>
      </c>
      <c r="G47" s="41">
        <f ca="1">+M47*OFFSET(Summary!B$9,Summary!C47,4)*(1+$Q$33)</f>
        <v>0</v>
      </c>
      <c r="H47" s="32"/>
      <c r="I47" s="82">
        <v>5.9468439999999996</v>
      </c>
      <c r="J47" s="83">
        <v>387.15800000000002</v>
      </c>
      <c r="K47" s="85">
        <v>-190.298</v>
      </c>
      <c r="L47" s="42">
        <f t="shared" si="3"/>
        <v>196.86</v>
      </c>
      <c r="M47" s="43">
        <f t="shared" si="4"/>
        <v>6.2388529999999998</v>
      </c>
    </row>
    <row r="48" spans="2:17" x14ac:dyDescent="0.2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0</v>
      </c>
      <c r="F48" s="40">
        <f t="shared" ca="1" si="2"/>
        <v>0</v>
      </c>
      <c r="G48" s="41">
        <f ca="1">+M48*OFFSET(Summary!B$9,Summary!C48,4)*(1+$Q$33)</f>
        <v>0</v>
      </c>
      <c r="H48" s="32"/>
      <c r="I48" s="82">
        <v>3.4566650000000001</v>
      </c>
      <c r="J48" s="83">
        <v>351.06699999999995</v>
      </c>
      <c r="K48" s="85">
        <v>-206.703</v>
      </c>
      <c r="L48" s="42">
        <f t="shared" si="3"/>
        <v>144.36399999999995</v>
      </c>
      <c r="M48" s="43">
        <f t="shared" si="4"/>
        <v>3.7043805000000001</v>
      </c>
    </row>
    <row r="49" spans="2:13" x14ac:dyDescent="0.2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0</v>
      </c>
      <c r="F49" s="40">
        <f t="shared" ca="1" si="2"/>
        <v>0</v>
      </c>
      <c r="G49" s="41">
        <f ca="1">+M49*OFFSET(Summary!B$9,Summary!C49,4)*(1+$Q$33)</f>
        <v>0</v>
      </c>
      <c r="H49" s="32"/>
      <c r="I49" s="82">
        <v>3.2486899999999999</v>
      </c>
      <c r="J49" s="83">
        <v>216.54600000000005</v>
      </c>
      <c r="K49" s="85">
        <v>-213.26500000000004</v>
      </c>
      <c r="L49" s="42">
        <f t="shared" si="3"/>
        <v>3.2810000000000059</v>
      </c>
      <c r="M49" s="43">
        <f t="shared" si="4"/>
        <v>3.3586035000000001</v>
      </c>
    </row>
    <row r="50" spans="2:13" x14ac:dyDescent="0.2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0</v>
      </c>
      <c r="F50" s="40">
        <f t="shared" ca="1" si="2"/>
        <v>0</v>
      </c>
      <c r="G50" s="41">
        <f ca="1">+M50*OFFSET(Summary!B$9,Summary!C50,4)*(1+$Q$33)</f>
        <v>0</v>
      </c>
      <c r="H50" s="32"/>
      <c r="I50" s="82">
        <v>2.12941</v>
      </c>
      <c r="J50" s="83">
        <v>275.60400000000004</v>
      </c>
      <c r="K50" s="85">
        <v>-219.82700000000006</v>
      </c>
      <c r="L50" s="42">
        <f t="shared" si="3"/>
        <v>55.776999999999987</v>
      </c>
      <c r="M50" s="43">
        <f t="shared" si="4"/>
        <v>2.2951004999999998</v>
      </c>
    </row>
    <row r="51" spans="2:13" x14ac:dyDescent="0.2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0</v>
      </c>
      <c r="F51" s="40">
        <f t="shared" ca="1" si="2"/>
        <v>0</v>
      </c>
      <c r="G51" s="41">
        <f ca="1">+M51*OFFSET(Summary!B$9,Summary!C51,4)*(1+$Q$33)</f>
        <v>0</v>
      </c>
      <c r="H51" s="32"/>
      <c r="I51" s="82">
        <v>4.1999409999999999</v>
      </c>
      <c r="J51" s="83">
        <v>597.14200000000005</v>
      </c>
      <c r="K51" s="85">
        <v>-728.38200000000006</v>
      </c>
      <c r="L51" s="42">
        <f t="shared" si="3"/>
        <v>-131.24</v>
      </c>
      <c r="M51" s="43">
        <f t="shared" si="4"/>
        <v>4.4328919999999998</v>
      </c>
    </row>
    <row r="52" spans="2:13" x14ac:dyDescent="0.2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0</v>
      </c>
      <c r="F52" s="40">
        <f t="shared" ca="1" si="2"/>
        <v>0</v>
      </c>
      <c r="G52" s="41">
        <f ca="1">+M52*OFFSET(Summary!B$9,Summary!C52,4)*(1+$Q$33)</f>
        <v>0</v>
      </c>
      <c r="H52" s="32"/>
      <c r="I52" s="82">
        <v>4.8039430000000003</v>
      </c>
      <c r="J52" s="83">
        <v>318.25700000000012</v>
      </c>
      <c r="K52" s="85">
        <v>-459.34000000000009</v>
      </c>
      <c r="L52" s="42">
        <f t="shared" si="3"/>
        <v>-141.08299999999997</v>
      </c>
      <c r="M52" s="43">
        <f t="shared" si="4"/>
        <v>4.8925300000000007</v>
      </c>
    </row>
    <row r="53" spans="2:13" x14ac:dyDescent="0.2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0</v>
      </c>
      <c r="F53" s="40">
        <f t="shared" ca="1" si="2"/>
        <v>0</v>
      </c>
      <c r="G53" s="41">
        <f ca="1">+M53*OFFSET(Summary!B$9,Summary!C53,4)*(1+$Q$34)</f>
        <v>0</v>
      </c>
      <c r="H53" s="32"/>
      <c r="I53" s="82">
        <v>8.1</v>
      </c>
      <c r="J53" s="84">
        <v>577</v>
      </c>
      <c r="K53" s="86">
        <v>469</v>
      </c>
      <c r="L53" s="42">
        <f t="shared" si="3"/>
        <v>1046</v>
      </c>
      <c r="M53" s="43">
        <f t="shared" si="4"/>
        <v>8.9115000000000002</v>
      </c>
    </row>
    <row r="54" spans="2:13" x14ac:dyDescent="0.2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0</v>
      </c>
      <c r="F54" s="40">
        <f t="shared" ca="1" si="2"/>
        <v>0</v>
      </c>
      <c r="G54" s="41">
        <f ca="1">+M54*OFFSET(Summary!B$9,Summary!C54,4)*(1+$Q$34)</f>
        <v>0</v>
      </c>
      <c r="H54" s="32"/>
      <c r="I54" s="82">
        <v>2.888655</v>
      </c>
      <c r="J54" s="84">
        <v>85.306000000000012</v>
      </c>
      <c r="K54" s="86">
        <v>-72.181999999999988</v>
      </c>
      <c r="L54" s="42">
        <f t="shared" si="3"/>
        <v>13.124000000000024</v>
      </c>
      <c r="M54" s="43">
        <f t="shared" si="4"/>
        <v>2.9378700000000002</v>
      </c>
    </row>
    <row r="55" spans="2:13" x14ac:dyDescent="0.2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0</v>
      </c>
      <c r="F55" s="40">
        <f t="shared" ca="1" si="2"/>
        <v>0</v>
      </c>
      <c r="G55" s="41">
        <f ca="1">+M55*OFFSET(Summary!B$9,Summary!C55,4)*(1+$Q$34)</f>
        <v>0</v>
      </c>
      <c r="H55" s="32"/>
      <c r="I55" s="82">
        <v>3.4544139999999999</v>
      </c>
      <c r="J55" s="84">
        <v>108.27300000000001</v>
      </c>
      <c r="K55" s="86">
        <v>-121.39700000000001</v>
      </c>
      <c r="L55" s="42">
        <f t="shared" si="3"/>
        <v>-13.123999999999995</v>
      </c>
      <c r="M55" s="43">
        <f t="shared" si="4"/>
        <v>3.5019884999999999</v>
      </c>
    </row>
    <row r="56" spans="2:13" x14ac:dyDescent="0.2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0</v>
      </c>
      <c r="F56" s="40">
        <f t="shared" ca="1" si="2"/>
        <v>0</v>
      </c>
      <c r="G56" s="41">
        <f ca="1">+M56*OFFSET(Summary!B$9,Summary!C56,4)*(1+$Q$34)</f>
        <v>0</v>
      </c>
      <c r="H56" s="32"/>
      <c r="I56" s="82">
        <v>6.2000929999999999</v>
      </c>
      <c r="J56" s="84">
        <v>564.33200000000011</v>
      </c>
      <c r="K56" s="86">
        <v>-269.04200000000003</v>
      </c>
      <c r="L56" s="42">
        <f t="shared" si="3"/>
        <v>295.29000000000008</v>
      </c>
      <c r="M56" s="43">
        <f t="shared" si="4"/>
        <v>6.6299039999999998</v>
      </c>
    </row>
    <row r="57" spans="2:13" x14ac:dyDescent="0.2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0</v>
      </c>
      <c r="F57" s="40">
        <f t="shared" ca="1" si="2"/>
        <v>0</v>
      </c>
      <c r="G57" s="41">
        <f ca="1">+M57*OFFSET(Summary!B$9,Summary!C57,4)*(1+$Q$34)</f>
        <v>0</v>
      </c>
      <c r="H57" s="32"/>
      <c r="I57" s="82">
        <v>3.721984</v>
      </c>
      <c r="J57" s="84">
        <v>173.89300000000003</v>
      </c>
      <c r="K57" s="86">
        <v>-475.74499999999995</v>
      </c>
      <c r="L57" s="42">
        <f t="shared" si="3"/>
        <v>-301.85199999999992</v>
      </c>
      <c r="M57" s="43">
        <f t="shared" si="4"/>
        <v>3.6580045000000001</v>
      </c>
    </row>
    <row r="58" spans="2:13" x14ac:dyDescent="0.2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0</v>
      </c>
      <c r="F58" s="40">
        <f t="shared" ca="1" si="2"/>
        <v>0</v>
      </c>
      <c r="G58" s="41">
        <f ca="1">+M58*OFFSET(Summary!B$9,Summary!C58,4)*(1+$Q$34)</f>
        <v>0</v>
      </c>
      <c r="H58" s="32"/>
      <c r="I58" s="82">
        <v>4.2287470000000003</v>
      </c>
      <c r="J58" s="84">
        <v>475.745</v>
      </c>
      <c r="K58" s="86">
        <v>-160.76900000000001</v>
      </c>
      <c r="L58" s="42">
        <f t="shared" si="3"/>
        <v>314.976</v>
      </c>
      <c r="M58" s="43">
        <f t="shared" si="4"/>
        <v>4.6241075</v>
      </c>
    </row>
    <row r="59" spans="2:13" x14ac:dyDescent="0.2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0</v>
      </c>
      <c r="F59" s="40">
        <f t="shared" ca="1" si="2"/>
        <v>0</v>
      </c>
      <c r="G59" s="41">
        <f ca="1">+M59*OFFSET(Summary!B$9,Summary!C59,4)*(1+$Q$34)</f>
        <v>0</v>
      </c>
      <c r="H59" s="32"/>
      <c r="I59" s="82">
        <v>7.0041180000000001</v>
      </c>
      <c r="J59" s="83">
        <v>482.30700000000002</v>
      </c>
      <c r="K59" s="85">
        <v>-603.70400000000018</v>
      </c>
      <c r="L59" s="42">
        <f t="shared" si="3"/>
        <v>-121.39700000000016</v>
      </c>
      <c r="M59" s="43">
        <f t="shared" si="4"/>
        <v>7.1845730000000003</v>
      </c>
    </row>
    <row r="60" spans="2:13" x14ac:dyDescent="0.2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0</v>
      </c>
      <c r="F60" s="40">
        <f t="shared" ca="1" si="2"/>
        <v>0</v>
      </c>
      <c r="G60" s="41">
        <f ca="1">+M60*OFFSET(Summary!B$9,Summary!C60,4)*(1+$Q$34)</f>
        <v>0</v>
      </c>
      <c r="H60" s="32"/>
      <c r="I60" s="82">
        <v>2.8037380000000001</v>
      </c>
      <c r="J60" s="83">
        <v>121.39700000000005</v>
      </c>
      <c r="K60" s="85">
        <v>-147.64500000000004</v>
      </c>
      <c r="L60" s="42">
        <f t="shared" si="3"/>
        <v>-26.24799999999999</v>
      </c>
      <c r="M60" s="43">
        <f t="shared" si="4"/>
        <v>2.8513125000000001</v>
      </c>
    </row>
    <row r="61" spans="2:13" x14ac:dyDescent="0.2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0</v>
      </c>
      <c r="F61" s="40">
        <f t="shared" ca="1" si="2"/>
        <v>0</v>
      </c>
      <c r="G61" s="41">
        <f ca="1">+M61*OFFSET(Summary!B$9,Summary!C61,4)*(1+$Q$34)</f>
        <v>0</v>
      </c>
      <c r="H61" s="32"/>
      <c r="I61" s="82">
        <v>3.512321</v>
      </c>
      <c r="J61" s="83">
        <v>6.5619999999999994</v>
      </c>
      <c r="K61" s="85">
        <v>-173.89300000000006</v>
      </c>
      <c r="L61" s="42">
        <f t="shared" si="3"/>
        <v>-167.33100000000005</v>
      </c>
      <c r="M61" s="43">
        <f t="shared" si="4"/>
        <v>3.4319365000000004</v>
      </c>
    </row>
    <row r="62" spans="2:13" x14ac:dyDescent="0.2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0</v>
      </c>
      <c r="F62" s="40">
        <f t="shared" ca="1" si="2"/>
        <v>0</v>
      </c>
      <c r="G62" s="41">
        <f ca="1">+M62*OFFSET(Summary!B$9,Summary!C62,4)*(1+$Q$34)</f>
        <v>0</v>
      </c>
      <c r="H62" s="32"/>
      <c r="I62" s="82">
        <v>7.4706720000000004</v>
      </c>
      <c r="J62" s="83">
        <v>114.83500000000002</v>
      </c>
      <c r="K62" s="85">
        <v>-114.83500000000002</v>
      </c>
      <c r="L62" s="42">
        <f t="shared" si="3"/>
        <v>0</v>
      </c>
      <c r="M62" s="43">
        <f t="shared" si="4"/>
        <v>7.528089500000001</v>
      </c>
    </row>
    <row r="63" spans="2:13" x14ac:dyDescent="0.2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0</v>
      </c>
      <c r="F63" s="40">
        <f t="shared" ca="1" si="2"/>
        <v>0</v>
      </c>
      <c r="G63" s="41">
        <f ca="1">+M63*OFFSET(Summary!B$9,Summary!C63,4)*(1+$Q$34)</f>
        <v>0</v>
      </c>
      <c r="H63" s="32"/>
      <c r="I63" s="82">
        <v>7.3842449999999999</v>
      </c>
      <c r="J63" s="83">
        <v>334.66199999999998</v>
      </c>
      <c r="K63" s="85">
        <v>-328.1</v>
      </c>
      <c r="L63" s="42">
        <f t="shared" si="3"/>
        <v>6.561999999999955</v>
      </c>
      <c r="M63" s="43">
        <f t="shared" si="4"/>
        <v>7.5548570000000002</v>
      </c>
    </row>
    <row r="64" spans="2:13" ht="15.75" thickBot="1" x14ac:dyDescent="0.3">
      <c r="B64" s="47">
        <v>36</v>
      </c>
      <c r="C64" s="48">
        <f ca="1">+OFFSET(Summary!B$9,Summary!B64-24,0)</f>
        <v>12</v>
      </c>
      <c r="D64" s="48" t="str">
        <f ca="1">+OFFSET(Summary!B$9,Summary!C64,1)</f>
        <v>Runner 12</v>
      </c>
      <c r="E64" s="49">
        <f t="shared" ca="1" si="5"/>
        <v>0</v>
      </c>
      <c r="F64" s="49">
        <f ca="1">+E64+G64</f>
        <v>0</v>
      </c>
      <c r="G64" s="50">
        <f ca="1">+M64*OFFSET(Summary!B$9,Summary!C64,4)*(1+$Q$34)</f>
        <v>0</v>
      </c>
      <c r="H64" s="51"/>
      <c r="I64" s="82">
        <v>5.4403540000000001</v>
      </c>
      <c r="J64" s="84">
        <v>39.372</v>
      </c>
      <c r="K64" s="86">
        <v>-55.776999999999987</v>
      </c>
      <c r="L64" s="52">
        <f t="shared" si="3"/>
        <v>-16.404999999999987</v>
      </c>
      <c r="M64" s="53">
        <f t="shared" si="4"/>
        <v>5.4518374999999999</v>
      </c>
    </row>
    <row r="67" spans="7:7" x14ac:dyDescent="0.25">
      <c r="G67" s="54"/>
    </row>
    <row r="68" spans="7:7" x14ac:dyDescent="0.25">
      <c r="G68" s="54"/>
    </row>
  </sheetData>
  <sheetProtection password="CC2D" sheet="1" objects="1" scenarios="1" selectLockedCells="1"/>
  <protectedRanges>
    <protectedRange sqref="I10:I26 C10:C26 D10:E24" name="Range1"/>
    <protectedRange sqref="I14 C14:D14 E10:E21" name="Range1_1"/>
    <protectedRange sqref="I16 I13 C13:D13 C16:D16" name="Range1_2"/>
    <protectedRange sqref="I20 C20:D20" name="Range1_3"/>
    <protectedRange sqref="I21:I26 C21:C26 D22:E24 D21" name="Range1_4"/>
    <protectedRange sqref="I17 I19 C19:D19 C17:D17" name="Range1_5"/>
  </protectedRanges>
  <mergeCells count="4">
    <mergeCell ref="D26:E26"/>
    <mergeCell ref="B25:C25"/>
    <mergeCell ref="B26:C26"/>
    <mergeCell ref="D25:E25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topLeftCell="A25" workbookViewId="0">
      <selection activeCell="G41" sqref="G6:G41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Owner</cp:lastModifiedBy>
  <dcterms:created xsi:type="dcterms:W3CDTF">2011-08-18T21:19:56Z</dcterms:created>
  <dcterms:modified xsi:type="dcterms:W3CDTF">2014-03-28T20:54:59Z</dcterms:modified>
</cp:coreProperties>
</file>