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Will Strauss\Dropbox (Ragnar)\Road Team Folder\Race Director\Napa\Napa 2018\Race Documents\Pace calc\"/>
    </mc:Choice>
  </mc:AlternateContent>
  <xr:revisionPtr revIDLastSave="0" documentId="8_{37E2B1F2-B333-418D-AE40-BBD79386E2C9}" xr6:coauthVersionLast="37" xr6:coauthVersionMax="37" xr10:uidLastSave="{00000000-0000-0000-0000-000000000000}"/>
  <bookViews>
    <workbookView xWindow="0" yWindow="0" windowWidth="17260" windowHeight="5640" xr2:uid="{00000000-000D-0000-FFFF-FFFF00000000}"/>
  </bookViews>
  <sheets>
    <sheet name="Summary" sheetId="2" r:id="rId1"/>
    <sheet name="Sheet1" sheetId="3" r:id="rId2"/>
  </sheets>
  <calcPr calcId="162913"/>
</workbook>
</file>

<file path=xl/calcChain.xml><?xml version="1.0" encoding="utf-8"?>
<calcChain xmlns="http://schemas.openxmlformats.org/spreadsheetml/2006/main">
  <c r="L80" i="2" l="1"/>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F28" i="2" l="1"/>
  <c r="E45" i="2"/>
  <c r="D41" i="2"/>
  <c r="F37" i="2"/>
  <c r="F36" i="2"/>
  <c r="F35" i="2"/>
  <c r="F34" i="2"/>
  <c r="F33" i="2"/>
  <c r="F32" i="2"/>
  <c r="F31" i="2"/>
  <c r="F30" i="2"/>
  <c r="F29" i="2"/>
  <c r="F27" i="2"/>
  <c r="F26" i="2"/>
  <c r="C45" i="2"/>
  <c r="D45" i="2" s="1"/>
  <c r="C46" i="2"/>
  <c r="D46" i="2" s="1"/>
  <c r="C47" i="2"/>
  <c r="D47" i="2" s="1"/>
  <c r="C48" i="2"/>
  <c r="D48" i="2" s="1"/>
  <c r="C49" i="2"/>
  <c r="C50" i="2"/>
  <c r="D50" i="2" s="1"/>
  <c r="C51" i="2"/>
  <c r="D51" i="2" s="1"/>
  <c r="C52" i="2"/>
  <c r="D52" i="2" s="1"/>
  <c r="C53" i="2"/>
  <c r="D53" i="2" s="1"/>
  <c r="C54" i="2"/>
  <c r="D54" i="2" s="1"/>
  <c r="C55" i="2"/>
  <c r="C56" i="2"/>
  <c r="D56" i="2" s="1"/>
  <c r="C57" i="2"/>
  <c r="C58" i="2"/>
  <c r="D58" i="2" s="1"/>
  <c r="C59" i="2"/>
  <c r="D59" i="2" s="1"/>
  <c r="C60" i="2"/>
  <c r="D60" i="2" s="1"/>
  <c r="C61" i="2"/>
  <c r="C62" i="2"/>
  <c r="D62" i="2" s="1"/>
  <c r="C63" i="2"/>
  <c r="D63" i="2" s="1"/>
  <c r="C64" i="2"/>
  <c r="D64" i="2" s="1"/>
  <c r="C65" i="2"/>
  <c r="D65" i="2" s="1"/>
  <c r="C66" i="2"/>
  <c r="D66" i="2" s="1"/>
  <c r="C67" i="2"/>
  <c r="C68" i="2"/>
  <c r="D68" i="2" s="1"/>
  <c r="C69" i="2"/>
  <c r="D69" i="2" s="1"/>
  <c r="C70" i="2"/>
  <c r="D70" i="2" s="1"/>
  <c r="C71" i="2"/>
  <c r="D71" i="2" s="1"/>
  <c r="C72" i="2"/>
  <c r="D72" i="2" s="1"/>
  <c r="C73" i="2"/>
  <c r="D73" i="2" s="1"/>
  <c r="C74" i="2"/>
  <c r="D74" i="2" s="1"/>
  <c r="C75" i="2"/>
  <c r="D75" i="2" s="1"/>
  <c r="C76" i="2"/>
  <c r="C77" i="2"/>
  <c r="C78" i="2"/>
  <c r="D78" i="2" s="1"/>
  <c r="C79" i="2"/>
  <c r="D79" i="2" s="1"/>
  <c r="C80" i="2"/>
  <c r="M45" i="2"/>
  <c r="M80" i="2"/>
  <c r="M79" i="2"/>
  <c r="M78" i="2"/>
  <c r="M77" i="2"/>
  <c r="M76" i="2"/>
  <c r="M75" i="2"/>
  <c r="G75" i="2" s="1"/>
  <c r="M74" i="2"/>
  <c r="M73" i="2"/>
  <c r="M72" i="2"/>
  <c r="M71" i="2"/>
  <c r="M70" i="2"/>
  <c r="M69" i="2"/>
  <c r="M68" i="2"/>
  <c r="G68" i="2" s="1"/>
  <c r="M67" i="2"/>
  <c r="M66" i="2"/>
  <c r="M65" i="2"/>
  <c r="M64" i="2"/>
  <c r="G64" i="2" s="1"/>
  <c r="M63" i="2"/>
  <c r="M62" i="2"/>
  <c r="M61" i="2"/>
  <c r="M60" i="2"/>
  <c r="G60" i="2" s="1"/>
  <c r="M59" i="2"/>
  <c r="M58" i="2"/>
  <c r="M57" i="2"/>
  <c r="M56" i="2"/>
  <c r="G56" i="2" s="1"/>
  <c r="M55" i="2"/>
  <c r="M54" i="2"/>
  <c r="M53" i="2"/>
  <c r="M52" i="2"/>
  <c r="G52" i="2" s="1"/>
  <c r="M51" i="2"/>
  <c r="M50" i="2"/>
  <c r="M49" i="2"/>
  <c r="M48" i="2"/>
  <c r="M47" i="2"/>
  <c r="G47" i="2" s="1"/>
  <c r="M46" i="2"/>
  <c r="G28" i="2"/>
  <c r="G27" i="2"/>
  <c r="G36" i="2"/>
  <c r="G31" i="2"/>
  <c r="G29" i="2"/>
  <c r="G32" i="2"/>
  <c r="G30" i="2"/>
  <c r="G33" i="2"/>
  <c r="G26" i="2"/>
  <c r="G34" i="2"/>
  <c r="G37" i="2"/>
  <c r="G35" i="2"/>
  <c r="D55" i="2"/>
  <c r="G79" i="2" l="1"/>
  <c r="G77" i="2"/>
  <c r="G61" i="2"/>
  <c r="G57" i="2"/>
  <c r="G80" i="2"/>
  <c r="G76" i="2"/>
  <c r="G49" i="2"/>
  <c r="G67" i="2"/>
  <c r="G63" i="2"/>
  <c r="G55" i="2"/>
  <c r="D49" i="2"/>
  <c r="G58" i="2"/>
  <c r="G59" i="2"/>
  <c r="D80" i="2"/>
  <c r="G51" i="2"/>
  <c r="D67" i="2"/>
  <c r="G62" i="2"/>
  <c r="G66" i="2"/>
  <c r="G65" i="2"/>
  <c r="D77" i="2"/>
  <c r="G45" i="2"/>
  <c r="E46" i="2" s="1"/>
  <c r="G54" i="2"/>
  <c r="D61" i="2"/>
  <c r="G46" i="2"/>
  <c r="G78" i="2"/>
  <c r="G50" i="2"/>
  <c r="D76" i="2"/>
  <c r="D57" i="2"/>
  <c r="G74" i="2"/>
  <c r="G73" i="2"/>
  <c r="G70" i="2"/>
  <c r="G71" i="2"/>
  <c r="G48" i="2"/>
  <c r="G53" i="2"/>
  <c r="G72" i="2"/>
  <c r="G69" i="2"/>
  <c r="E47" i="2" l="1"/>
  <c r="F46" i="2" s="1"/>
  <c r="F45" i="2"/>
  <c r="F42" i="2"/>
  <c r="E48" i="2" l="1"/>
  <c r="F47" i="2" s="1"/>
  <c r="E49" i="2" l="1"/>
  <c r="E50" i="2" s="1"/>
  <c r="F49" i="2" s="1"/>
  <c r="E51" i="2" l="1"/>
  <c r="E52" i="2" s="1"/>
  <c r="F48" i="2"/>
  <c r="F50" i="2" l="1"/>
  <c r="E53" i="2"/>
  <c r="F51" i="2"/>
  <c r="E54" i="2" l="1"/>
  <c r="F52" i="2"/>
  <c r="E55" i="2" l="1"/>
  <c r="F53" i="2"/>
  <c r="E56" i="2" l="1"/>
  <c r="F54" i="2"/>
  <c r="E57" i="2" l="1"/>
  <c r="F55" i="2"/>
  <c r="E58" i="2" l="1"/>
  <c r="F56" i="2"/>
  <c r="E59" i="2" l="1"/>
  <c r="F57" i="2"/>
  <c r="E60" i="2" l="1"/>
  <c r="F58" i="2"/>
  <c r="F59" i="2" l="1"/>
  <c r="E61" i="2"/>
  <c r="E62" i="2" l="1"/>
  <c r="F60" i="2"/>
  <c r="E63" i="2" l="1"/>
  <c r="F61" i="2"/>
  <c r="E64" i="2" l="1"/>
  <c r="F62" i="2"/>
  <c r="E65" i="2" l="1"/>
  <c r="F63" i="2"/>
  <c r="E66" i="2" l="1"/>
  <c r="F64" i="2"/>
  <c r="E67" i="2" l="1"/>
  <c r="F65" i="2"/>
  <c r="E68" i="2" l="1"/>
  <c r="F66" i="2"/>
  <c r="F67" i="2" l="1"/>
  <c r="E69" i="2"/>
  <c r="E70" i="2" l="1"/>
  <c r="F68" i="2"/>
  <c r="E71" i="2" l="1"/>
  <c r="F69" i="2"/>
  <c r="E72" i="2" l="1"/>
  <c r="F70" i="2"/>
  <c r="E73" i="2" l="1"/>
  <c r="F71" i="2"/>
  <c r="E74" i="2" l="1"/>
  <c r="F72" i="2"/>
  <c r="E75" i="2" l="1"/>
  <c r="F73" i="2"/>
  <c r="E76" i="2" l="1"/>
  <c r="F74" i="2"/>
  <c r="F75" i="2" l="1"/>
  <c r="E77" i="2"/>
  <c r="E78" i="2" l="1"/>
  <c r="F76" i="2"/>
  <c r="E79" i="2" l="1"/>
  <c r="F77" i="2"/>
  <c r="E80" i="2" l="1"/>
  <c r="F78" i="2"/>
  <c r="F80" i="2" l="1"/>
  <c r="D42" i="2" s="1"/>
  <c r="F79" i="2"/>
</calcChain>
</file>

<file path=xl/sharedStrings.xml><?xml version="1.0" encoding="utf-8"?>
<sst xmlns="http://schemas.openxmlformats.org/spreadsheetml/2006/main" count="103" uniqueCount="87">
  <si>
    <t>ID</t>
  </si>
  <si>
    <t>Runner Name</t>
  </si>
  <si>
    <t>Role</t>
  </si>
  <si>
    <t>Rank</t>
  </si>
  <si>
    <t>Cell Phone</t>
  </si>
  <si>
    <t>Runner 1</t>
  </si>
  <si>
    <t>Runner 2</t>
  </si>
  <si>
    <t>Runner 3</t>
  </si>
  <si>
    <t>Runner 4</t>
  </si>
  <si>
    <t>Runner 5</t>
  </si>
  <si>
    <t>Runner 6</t>
  </si>
  <si>
    <t>Runner 7</t>
  </si>
  <si>
    <t>Runner 8</t>
  </si>
  <si>
    <t>Runner 9</t>
  </si>
  <si>
    <t>Runner 10</t>
  </si>
  <si>
    <t>Runner 11</t>
  </si>
  <si>
    <t>Runner 12</t>
  </si>
  <si>
    <t>Volunteer</t>
  </si>
  <si>
    <t>Leg</t>
  </si>
  <si>
    <t>Estimated Start</t>
  </si>
  <si>
    <t>Estimated Time</t>
  </si>
  <si>
    <t>Rating</t>
  </si>
  <si>
    <t>Miles</t>
  </si>
  <si>
    <t>Elev +</t>
  </si>
  <si>
    <t>Elev -</t>
  </si>
  <si>
    <t>Net Elev</t>
  </si>
  <si>
    <t>Relative Miles</t>
  </si>
  <si>
    <t>Estimated Finish</t>
  </si>
  <si>
    <t>1st leg</t>
  </si>
  <si>
    <t>2nd leg</t>
  </si>
  <si>
    <t>% slower</t>
  </si>
  <si>
    <t>3rd leg</t>
  </si>
  <si>
    <t>elev +</t>
  </si>
  <si>
    <t>elev -</t>
  </si>
  <si>
    <t>Night legs</t>
  </si>
  <si>
    <t>Estimated End</t>
  </si>
  <si>
    <t>Start</t>
  </si>
  <si>
    <t>Runner Number</t>
  </si>
  <si>
    <t>Name</t>
  </si>
  <si>
    <t>Volunteer 1</t>
  </si>
  <si>
    <t>volunteer 2</t>
  </si>
  <si>
    <t>Volunteer 3</t>
  </si>
  <si>
    <t>Pace (Decimals)</t>
  </si>
  <si>
    <t>Pace (Auto-fill)</t>
  </si>
  <si>
    <t>Start Date</t>
  </si>
  <si>
    <t>End Date</t>
  </si>
  <si>
    <t>Start Time</t>
  </si>
  <si>
    <t>1. Enter all info highlighted in YELLOW</t>
  </si>
  <si>
    <t>4. Your estimated finish time will be calculated in cell D26</t>
  </si>
  <si>
    <t>2. Enter team start time in cell E8 - start time must be in AM/PM format</t>
  </si>
  <si>
    <t>3. Enter individual paces in cells E10-21 - Pace must be entered in decimal format</t>
  </si>
  <si>
    <t>PARTICIPANT INSTRUCTIONS:</t>
  </si>
  <si>
    <t>Your team should arrive at the finish line no later than 8:00 PM.</t>
  </si>
  <si>
    <t>Good reasons for requesting a new start time:</t>
  </si>
  <si>
    <t>•    “Ryan’s ditching the team, and we found an Olympian to take his place!”</t>
  </si>
  <si>
    <t>Bad reasons for requesting a new start time:</t>
  </si>
  <si>
    <t>•    “We had our paces entered, but now that we don’t like our start time, we changed them…”</t>
  </si>
  <si>
    <t>•    “But we need to be done in time to return my rental vehicle, and Tim is kind of slow.”</t>
  </si>
  <si>
    <t>THERE ARE NO START TIME REQUESTS, BUT IF YOUR TEAM IS PROJECTED TO HAVE AN ISSUE, PLEASE READ BELOW</t>
  </si>
  <si>
    <t>•    “But I booked a flight on Saturday night and that makes our start time inconvenient”</t>
  </si>
  <si>
    <t>•    “But we've always had XXXX as our start time”</t>
  </si>
  <si>
    <t>•    “Other circumstances have occurred, and they will significantly affect our pace”</t>
  </si>
  <si>
    <t>Pace Calculator and Hold Times</t>
  </si>
  <si>
    <t>•    “Oops, some of the road paces we submitted were incorrect before start times were assigned. Now we may not make the open/close exchange times. Help!
      We understand that it may be too late to change them now, but hope we can.”</t>
  </si>
  <si>
    <t xml:space="preserve">Accurate projections are critical to a successful Ragnar Relay. Based on your projections we will assign your start time to ensure the best experience on race day, this includes both the amount of vehicles at each excange and the total time allowed on the course. Please note that in order to complete a Ragnar Relay your team's average pace must be an 11 minute per mile pace or quicker. Please contact the Race Director if this is a concern, otherwise race officials will help you on race day. Pro tip: If a team runs just one minute per mile faster than they projected they will be 3 hours ahead of their projection by the end of the race. 
We understand that it is impossible to perfectly project your teams pace. So we give teams a buffer zone before forcing them to stop at an exchange. If your team gets ahead of this buffer we will hold your team at one of the major exchanges. To avoid stopping your team again later in the race, we will not let the team run again until the times represented in the chart below.
Please use this Pace Calculator and the Hold times chart at the bottom to estimate your teams Race Day performance. </t>
  </si>
  <si>
    <t>•    “But the dog ate my running shoes”</t>
  </si>
  <si>
    <t xml:space="preserve">Hold Times </t>
  </si>
  <si>
    <t>OFFICIAL HOLDING TIMES</t>
  </si>
  <si>
    <t>Exchange</t>
  </si>
  <si>
    <t>Hold Teams Arriving Before:</t>
  </si>
  <si>
    <t>Teams Allowed Back on Course:</t>
  </si>
  <si>
    <t>Course Takedown:</t>
  </si>
  <si>
    <t xml:space="preserve">Please review your teams projected times (above) to the chart below to see if your team will run into a hold time at one of the major exchanges.  </t>
  </si>
  <si>
    <t>Friday, 2 Nov</t>
  </si>
  <si>
    <t>Saturday, 3 Nov</t>
  </si>
  <si>
    <t>Jeannine</t>
  </si>
  <si>
    <t>Payton</t>
  </si>
  <si>
    <t>Aline</t>
  </si>
  <si>
    <t>Ericka</t>
  </si>
  <si>
    <t>Melissa</t>
  </si>
  <si>
    <t>TP</t>
  </si>
  <si>
    <t>Danny</t>
  </si>
  <si>
    <t>Angie</t>
  </si>
  <si>
    <t>Anne</t>
  </si>
  <si>
    <t>Jamee</t>
  </si>
  <si>
    <t>Amanda</t>
  </si>
  <si>
    <t>Kelly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</si>
</sst>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h:mm;@"/>
    <numFmt numFmtId="165" formatCode="[$-409]h:mm\ AM/PM;@"/>
    <numFmt numFmtId="166" formatCode="[$-409]m/d/yy\ h:mm\ AM/PM;@"/>
    <numFmt numFmtId="167" formatCode="0.0"/>
    <numFmt numFmtId="168" formatCode="m/d/yy\ h:mm\ AM/PM;@"/>
  </numFmts>
  <fonts count="12" x14ac:knownFonts="1">
    <font>
      <sz val="11"/>
      <color theme="1"/>
      <name val="Calibri"/>
      <family val="2"/>
      <scheme val="minor"/>
    </font>
    <font>
      <b/>
      <sz val="10"/>
      <name val="Arial"/>
      <family val="2"/>
    </font>
    <font>
      <b/>
      <sz val="11"/>
      <color theme="1"/>
      <name val="Calibri"/>
      <family val="2"/>
      <scheme val="minor"/>
    </font>
    <font>
      <sz val="11"/>
      <name val="Calibri"/>
      <family val="2"/>
      <scheme val="minor"/>
    </font>
    <font>
      <sz val="10"/>
      <color theme="1"/>
      <name val="Cambria"/>
      <family val="1"/>
      <scheme val="major"/>
    </font>
    <font>
      <b/>
      <sz val="12"/>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sz val="11"/>
      <color rgb="FF333333"/>
      <name val="Calibri"/>
      <family val="2"/>
      <scheme val="minor"/>
    </font>
    <font>
      <sz val="10"/>
      <name val="Arial"/>
      <family val="2"/>
    </font>
    <font>
      <sz val="11"/>
      <color theme="1"/>
      <name val="Calibri"/>
      <family val="2"/>
      <scheme val="minor"/>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FF"/>
        <bgColor indexed="64"/>
      </patternFill>
    </fill>
  </fills>
  <borders count="39">
    <border>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0" fillId="0" borderId="0"/>
    <xf numFmtId="0" fontId="11" fillId="0" borderId="0"/>
  </cellStyleXfs>
  <cellXfs count="128">
    <xf numFmtId="0" fontId="0" fillId="0" borderId="0" xfId="0"/>
    <xf numFmtId="0" fontId="0" fillId="0" borderId="6" xfId="0" applyFill="1" applyBorder="1" applyAlignment="1" applyProtection="1">
      <alignment horizontal="center"/>
    </xf>
    <xf numFmtId="0" fontId="0" fillId="0" borderId="0" xfId="0" applyFill="1" applyBorder="1" applyAlignment="1" applyProtection="1">
      <alignment horizontal="center"/>
    </xf>
    <xf numFmtId="41" fontId="0" fillId="0" borderId="2" xfId="0" applyNumberFormat="1" applyBorder="1" applyAlignment="1" applyProtection="1">
      <alignment horizontal="center"/>
    </xf>
    <xf numFmtId="41" fontId="0" fillId="0" borderId="8" xfId="0" applyNumberFormat="1" applyBorder="1" applyAlignment="1" applyProtection="1">
      <alignment horizontal="center"/>
    </xf>
    <xf numFmtId="41" fontId="0" fillId="0" borderId="12" xfId="0" applyNumberFormat="1" applyBorder="1" applyAlignment="1" applyProtection="1">
      <alignment horizontal="center"/>
    </xf>
    <xf numFmtId="41" fontId="0" fillId="0" borderId="10" xfId="0" applyNumberFormat="1" applyFill="1" applyBorder="1" applyAlignment="1" applyProtection="1">
      <alignment horizontal="center"/>
      <protection locked="0"/>
    </xf>
    <xf numFmtId="41" fontId="0" fillId="0" borderId="6" xfId="0" applyNumberFormat="1" applyFill="1" applyBorder="1" applyAlignment="1" applyProtection="1">
      <alignment horizontal="center"/>
    </xf>
    <xf numFmtId="41" fontId="0" fillId="0" borderId="16" xfId="0" applyNumberFormat="1" applyFill="1" applyBorder="1" applyAlignment="1" applyProtection="1">
      <alignment horizontal="center"/>
    </xf>
    <xf numFmtId="41" fontId="0" fillId="0" borderId="31" xfId="0" applyNumberFormat="1" applyFill="1" applyBorder="1" applyAlignment="1" applyProtection="1">
      <alignment horizontal="center"/>
    </xf>
    <xf numFmtId="41" fontId="0" fillId="0" borderId="21" xfId="0" applyNumberFormat="1" applyFill="1" applyBorder="1" applyAlignment="1" applyProtection="1">
      <alignment horizontal="center"/>
    </xf>
    <xf numFmtId="41" fontId="0" fillId="0" borderId="14" xfId="0" applyNumberFormat="1" applyFill="1" applyBorder="1" applyAlignment="1" applyProtection="1">
      <alignment horizontal="center"/>
      <protection locked="0"/>
    </xf>
    <xf numFmtId="1" fontId="0" fillId="0" borderId="0" xfId="0" applyNumberFormat="1"/>
    <xf numFmtId="0" fontId="0" fillId="0" borderId="1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Protection="1"/>
    <xf numFmtId="21" fontId="3" fillId="3" borderId="10" xfId="0" applyNumberFormat="1" applyFont="1" applyFill="1" applyBorder="1" applyAlignment="1" applyProtection="1">
      <alignment horizontal="center"/>
    </xf>
    <xf numFmtId="20" fontId="0" fillId="0" borderId="0" xfId="0" applyNumberFormat="1" applyProtection="1"/>
    <xf numFmtId="0" fontId="0" fillId="0" borderId="0" xfId="0" applyBorder="1" applyAlignment="1" applyProtection="1">
      <alignment horizontal="center"/>
    </xf>
    <xf numFmtId="0" fontId="0" fillId="0" borderId="0" xfId="0" applyBorder="1" applyProtection="1"/>
    <xf numFmtId="0" fontId="2" fillId="0" borderId="24" xfId="0" applyFont="1" applyBorder="1" applyProtection="1"/>
    <xf numFmtId="0" fontId="2" fillId="0" borderId="27" xfId="0" applyFont="1" applyBorder="1" applyAlignment="1" applyProtection="1">
      <alignment horizontal="center"/>
    </xf>
    <xf numFmtId="0" fontId="2" fillId="0" borderId="0" xfId="0" applyFont="1" applyBorder="1" applyAlignment="1" applyProtection="1">
      <alignment horizontal="center"/>
    </xf>
    <xf numFmtId="165" fontId="0" fillId="0" borderId="0" xfId="0" applyNumberFormat="1" applyBorder="1" applyAlignment="1" applyProtection="1">
      <alignment horizontal="center"/>
    </xf>
    <xf numFmtId="2" fontId="0" fillId="0" borderId="28" xfId="0" applyNumberFormat="1" applyBorder="1" applyAlignment="1" applyProtection="1">
      <alignment horizontal="center"/>
    </xf>
    <xf numFmtId="0" fontId="0" fillId="4" borderId="0" xfId="0" applyFill="1" applyProtection="1"/>
    <xf numFmtId="9" fontId="0" fillId="4" borderId="0" xfId="0" applyNumberFormat="1" applyFill="1" applyProtection="1"/>
    <xf numFmtId="166" fontId="0" fillId="4" borderId="0" xfId="0" applyNumberFormat="1" applyFill="1" applyProtection="1"/>
    <xf numFmtId="0" fontId="2" fillId="0" borderId="25" xfId="0" applyFont="1" applyBorder="1" applyAlignment="1" applyProtection="1">
      <alignment horizontal="center"/>
    </xf>
    <xf numFmtId="0" fontId="2" fillId="0" borderId="20" xfId="0" applyFont="1" applyBorder="1" applyAlignment="1" applyProtection="1">
      <alignment horizontal="center"/>
    </xf>
    <xf numFmtId="165" fontId="0" fillId="0" borderId="20" xfId="0" applyNumberFormat="1" applyBorder="1" applyAlignment="1" applyProtection="1">
      <alignment horizontal="center"/>
    </xf>
    <xf numFmtId="0" fontId="0" fillId="0" borderId="20" xfId="0" applyBorder="1" applyAlignment="1" applyProtection="1">
      <alignment horizontal="center"/>
    </xf>
    <xf numFmtId="2" fontId="0" fillId="0" borderId="26" xfId="0" applyNumberFormat="1" applyBorder="1" applyAlignment="1" applyProtection="1">
      <alignment horizontal="center"/>
    </xf>
    <xf numFmtId="0" fontId="0" fillId="5" borderId="5" xfId="0" applyFill="1" applyBorder="1" applyProtection="1">
      <protection locked="0"/>
    </xf>
    <xf numFmtId="0" fontId="0" fillId="5" borderId="11" xfId="0" applyFill="1" applyBorder="1" applyProtection="1">
      <protection locked="0"/>
    </xf>
    <xf numFmtId="0" fontId="0" fillId="5" borderId="15" xfId="0" applyFill="1" applyBorder="1" applyProtection="1">
      <protection locked="0"/>
    </xf>
    <xf numFmtId="0" fontId="0" fillId="0" borderId="23" xfId="0" applyBorder="1" applyProtection="1"/>
    <xf numFmtId="0" fontId="0" fillId="0" borderId="22" xfId="0" applyBorder="1" applyProtection="1"/>
    <xf numFmtId="0" fontId="0" fillId="0" borderId="24" xfId="0" applyBorder="1" applyProtection="1"/>
    <xf numFmtId="0" fontId="0" fillId="0" borderId="27" xfId="0" applyBorder="1" applyProtection="1"/>
    <xf numFmtId="0" fontId="0" fillId="0" borderId="28" xfId="0" applyBorder="1" applyProtection="1"/>
    <xf numFmtId="0" fontId="0" fillId="0" borderId="25" xfId="0" applyBorder="1" applyProtection="1"/>
    <xf numFmtId="0" fontId="0" fillId="0" borderId="20" xfId="0" applyBorder="1" applyProtection="1"/>
    <xf numFmtId="0" fontId="0" fillId="0" borderId="26" xfId="0" applyBorder="1" applyProtection="1"/>
    <xf numFmtId="14" fontId="0" fillId="6" borderId="30" xfId="0" applyNumberFormat="1" applyFill="1" applyBorder="1" applyAlignment="1" applyProtection="1">
      <alignment horizontal="center"/>
    </xf>
    <xf numFmtId="14" fontId="0" fillId="6" borderId="32" xfId="0" applyNumberFormat="1" applyFill="1" applyBorder="1" applyAlignment="1" applyProtection="1">
      <alignment horizontal="center"/>
    </xf>
    <xf numFmtId="0" fontId="0" fillId="7" borderId="3" xfId="0" applyFill="1" applyBorder="1" applyProtection="1"/>
    <xf numFmtId="46" fontId="3" fillId="7" borderId="12" xfId="0" applyNumberFormat="1" applyFont="1" applyFill="1" applyBorder="1" applyProtection="1"/>
    <xf numFmtId="0" fontId="2" fillId="0" borderId="0" xfId="0" applyFont="1" applyAlignment="1" applyProtection="1">
      <alignment horizontal="center"/>
    </xf>
    <xf numFmtId="0" fontId="6" fillId="0" borderId="22" xfId="0" applyFont="1" applyBorder="1" applyProtection="1"/>
    <xf numFmtId="1" fontId="0" fillId="8" borderId="28" xfId="0" applyNumberFormat="1" applyFill="1" applyBorder="1" applyAlignment="1" applyProtection="1">
      <alignment horizontal="center"/>
    </xf>
    <xf numFmtId="1" fontId="0" fillId="8" borderId="26" xfId="0" applyNumberFormat="1" applyFill="1" applyBorder="1" applyAlignment="1" applyProtection="1">
      <alignment horizontal="center"/>
    </xf>
    <xf numFmtId="164" fontId="0" fillId="0" borderId="28" xfId="0" applyNumberFormat="1" applyBorder="1" applyAlignment="1" applyProtection="1">
      <alignment horizontal="center"/>
    </xf>
    <xf numFmtId="165" fontId="0" fillId="0" borderId="27" xfId="0" applyNumberFormat="1" applyBorder="1" applyAlignment="1" applyProtection="1">
      <alignment horizontal="center"/>
    </xf>
    <xf numFmtId="165" fontId="0" fillId="0" borderId="25" xfId="0" applyNumberFormat="1" applyBorder="1" applyAlignment="1" applyProtection="1">
      <alignment horizontal="center"/>
    </xf>
    <xf numFmtId="164" fontId="0" fillId="0" borderId="26" xfId="0" applyNumberFormat="1" applyBorder="1" applyAlignment="1" applyProtection="1">
      <alignment horizontal="center"/>
    </xf>
    <xf numFmtId="0" fontId="5" fillId="0" borderId="23" xfId="0" applyFont="1" applyBorder="1" applyAlignment="1" applyProtection="1">
      <alignment horizontal="center"/>
    </xf>
    <xf numFmtId="0" fontId="5" fillId="0" borderId="22" xfId="0" applyFont="1" applyBorder="1" applyAlignment="1" applyProtection="1">
      <alignment horizontal="center"/>
    </xf>
    <xf numFmtId="0" fontId="5" fillId="0" borderId="24" xfId="0" applyFont="1" applyBorder="1" applyAlignment="1" applyProtection="1">
      <alignment horizontal="center"/>
    </xf>
    <xf numFmtId="0" fontId="5" fillId="8" borderId="23" xfId="0" applyFont="1" applyFill="1" applyBorder="1" applyAlignment="1" applyProtection="1">
      <alignment horizontal="center"/>
    </xf>
    <xf numFmtId="0" fontId="5" fillId="8" borderId="22" xfId="0" applyFont="1" applyFill="1" applyBorder="1" applyAlignment="1" applyProtection="1">
      <alignment horizontal="center"/>
    </xf>
    <xf numFmtId="0" fontId="5" fillId="8" borderId="24" xfId="0" applyFont="1" applyFill="1" applyBorder="1" applyAlignment="1" applyProtection="1">
      <alignment horizontal="center"/>
    </xf>
    <xf numFmtId="165" fontId="0" fillId="0" borderId="27" xfId="0" applyNumberFormat="1" applyFill="1" applyBorder="1" applyAlignment="1" applyProtection="1">
      <alignment horizontal="center"/>
    </xf>
    <xf numFmtId="0" fontId="1" fillId="2" borderId="33" xfId="0" applyFont="1" applyFill="1" applyBorder="1" applyAlignment="1" applyProtection="1">
      <alignment horizontal="center"/>
    </xf>
    <xf numFmtId="0" fontId="0" fillId="5" borderId="1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9" xfId="0" applyFill="1" applyBorder="1" applyAlignment="1" applyProtection="1">
      <alignment horizontal="center"/>
      <protection locked="0"/>
    </xf>
    <xf numFmtId="0" fontId="0" fillId="0" borderId="36" xfId="0" applyBorder="1" applyAlignment="1" applyProtection="1">
      <alignment horizontal="center"/>
      <protection locked="0"/>
    </xf>
    <xf numFmtId="41" fontId="0" fillId="0" borderId="36" xfId="0" applyNumberFormat="1" applyFill="1" applyBorder="1" applyAlignment="1" applyProtection="1">
      <alignment horizontal="center"/>
      <protection locked="0"/>
    </xf>
    <xf numFmtId="41" fontId="0" fillId="0" borderId="37" xfId="0" applyNumberFormat="1" applyFill="1" applyBorder="1" applyAlignment="1" applyProtection="1">
      <alignment horizontal="center"/>
    </xf>
    <xf numFmtId="41" fontId="0" fillId="0" borderId="7" xfId="0" applyNumberFormat="1" applyFill="1" applyBorder="1" applyAlignment="1" applyProtection="1">
      <alignment horizontal="center"/>
    </xf>
    <xf numFmtId="0" fontId="1" fillId="2" borderId="5" xfId="0" applyFont="1" applyFill="1" applyBorder="1" applyAlignment="1" applyProtection="1">
      <alignment horizontal="center"/>
    </xf>
    <xf numFmtId="0" fontId="1" fillId="7" borderId="18"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41" fontId="0" fillId="0" borderId="11" xfId="0" applyNumberFormat="1" applyBorder="1" applyAlignment="1" applyProtection="1">
      <alignment horizontal="center"/>
    </xf>
    <xf numFmtId="41" fontId="0" fillId="0" borderId="15" xfId="0" applyNumberFormat="1" applyBorder="1" applyAlignment="1" applyProtection="1">
      <alignment horizontal="center"/>
    </xf>
    <xf numFmtId="21" fontId="3" fillId="3" borderId="14" xfId="0" applyNumberFormat="1" applyFont="1" applyFill="1" applyBorder="1" applyAlignment="1" applyProtection="1">
      <alignment horizontal="center"/>
    </xf>
    <xf numFmtId="0" fontId="0" fillId="0" borderId="16" xfId="0" applyFill="1" applyBorder="1" applyAlignment="1" applyProtection="1">
      <alignment horizontal="center"/>
    </xf>
    <xf numFmtId="0" fontId="0" fillId="0" borderId="0" xfId="0" applyAlignment="1">
      <alignment vertical="center"/>
    </xf>
    <xf numFmtId="164" fontId="0" fillId="0" borderId="0" xfId="0" applyNumberFormat="1" applyFill="1" applyBorder="1" applyAlignment="1" applyProtection="1">
      <alignment horizontal="center"/>
    </xf>
    <xf numFmtId="167"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Fill="1" applyProtection="1"/>
    <xf numFmtId="0" fontId="7" fillId="0" borderId="0" xfId="0" applyFont="1" applyAlignment="1">
      <alignment vertical="center"/>
    </xf>
    <xf numFmtId="18" fontId="9" fillId="9" borderId="10" xfId="0" applyNumberFormat="1" applyFont="1" applyFill="1" applyBorder="1" applyAlignment="1">
      <alignment vertical="center" wrapText="1"/>
    </xf>
    <xf numFmtId="0" fontId="9" fillId="9" borderId="10" xfId="0" applyFont="1" applyFill="1" applyBorder="1" applyAlignment="1">
      <alignment vertical="center" wrapText="1"/>
    </xf>
    <xf numFmtId="0" fontId="2" fillId="0" borderId="27" xfId="0" applyFont="1" applyFill="1" applyBorder="1" applyAlignment="1" applyProtection="1">
      <alignment horizontal="center"/>
    </xf>
    <xf numFmtId="165" fontId="0" fillId="0" borderId="0" xfId="0" applyNumberFormat="1" applyFill="1" applyBorder="1" applyAlignment="1" applyProtection="1">
      <alignment horizontal="center"/>
    </xf>
    <xf numFmtId="18" fontId="9" fillId="0" borderId="10" xfId="0" applyNumberFormat="1" applyFont="1" applyFill="1" applyBorder="1" applyAlignment="1">
      <alignment vertical="center" wrapText="1"/>
    </xf>
    <xf numFmtId="165" fontId="0" fillId="0" borderId="10" xfId="0" applyNumberFormat="1" applyFont="1" applyFill="1" applyBorder="1" applyAlignment="1">
      <alignment horizontal="center"/>
    </xf>
    <xf numFmtId="0" fontId="0" fillId="5" borderId="10" xfId="0" applyFill="1" applyBorder="1" applyProtection="1">
      <protection locked="0"/>
    </xf>
    <xf numFmtId="0" fontId="0" fillId="5" borderId="14" xfId="0" applyFill="1" applyBorder="1" applyProtection="1">
      <protection locked="0"/>
    </xf>
    <xf numFmtId="0" fontId="0" fillId="5" borderId="4" xfId="0" applyFill="1" applyBorder="1" applyProtection="1">
      <protection locked="0"/>
    </xf>
    <xf numFmtId="0" fontId="0" fillId="5" borderId="9" xfId="0" applyFill="1" applyBorder="1" applyProtection="1">
      <protection locked="0"/>
    </xf>
    <xf numFmtId="0" fontId="0" fillId="5" borderId="13" xfId="0" applyFill="1" applyBorder="1" applyProtection="1">
      <protection locked="0"/>
    </xf>
    <xf numFmtId="2" fontId="0" fillId="5" borderId="10" xfId="0" applyNumberFormat="1" applyFill="1" applyBorder="1" applyAlignment="1" applyProtection="1">
      <alignment horizontal="center"/>
      <protection locked="0"/>
    </xf>
    <xf numFmtId="2" fontId="0" fillId="5" borderId="14" xfId="0" applyNumberFormat="1" applyFill="1" applyBorder="1" applyAlignment="1" applyProtection="1">
      <alignment horizontal="center"/>
      <protection locked="0"/>
    </xf>
    <xf numFmtId="18" fontId="0" fillId="5" borderId="1" xfId="0" applyNumberFormat="1" applyFill="1" applyBorder="1" applyAlignment="1" applyProtection="1">
      <alignment horizontal="center"/>
      <protection locked="0"/>
    </xf>
    <xf numFmtId="0" fontId="7" fillId="0" borderId="0" xfId="0" applyFont="1" applyAlignment="1" applyProtection="1">
      <alignment horizontal="center" vertical="center"/>
    </xf>
    <xf numFmtId="0" fontId="0" fillId="0" borderId="0" xfId="0" applyAlignment="1">
      <alignment horizontal="left" vertical="top" wrapText="1"/>
    </xf>
    <xf numFmtId="0" fontId="0" fillId="0" borderId="0" xfId="0" applyAlignment="1" applyProtection="1">
      <alignment horizontal="left" vertical="top" wrapText="1"/>
    </xf>
    <xf numFmtId="0" fontId="8" fillId="0" borderId="0" xfId="0" applyFont="1" applyAlignment="1" applyProtection="1">
      <alignment horizontal="center"/>
    </xf>
    <xf numFmtId="168" fontId="0" fillId="7" borderId="15" xfId="0" applyNumberFormat="1" applyFill="1" applyBorder="1" applyAlignment="1" applyProtection="1">
      <alignment horizontal="center"/>
    </xf>
    <xf numFmtId="168" fontId="0" fillId="7" borderId="16" xfId="0" applyNumberFormat="1" applyFill="1" applyBorder="1" applyAlignment="1" applyProtection="1">
      <alignment horizontal="center"/>
    </xf>
    <xf numFmtId="0" fontId="0" fillId="7" borderId="5" xfId="0" applyFill="1" applyBorder="1" applyAlignment="1" applyProtection="1">
      <alignment horizontal="center"/>
    </xf>
    <xf numFmtId="0" fontId="0" fillId="7" borderId="34" xfId="0" applyFill="1" applyBorder="1" applyAlignment="1" applyProtection="1">
      <alignment horizontal="center"/>
    </xf>
    <xf numFmtId="0" fontId="0" fillId="7" borderId="15" xfId="0" applyFill="1" applyBorder="1" applyAlignment="1" applyProtection="1">
      <alignment horizontal="center"/>
    </xf>
    <xf numFmtId="0" fontId="0" fillId="7" borderId="35" xfId="0" applyFill="1" applyBorder="1" applyAlignment="1" applyProtection="1">
      <alignment horizontal="center"/>
    </xf>
    <xf numFmtId="166" fontId="0" fillId="7" borderId="5" xfId="0" applyNumberFormat="1" applyFill="1" applyBorder="1" applyAlignment="1" applyProtection="1">
      <alignment horizontal="center"/>
    </xf>
    <xf numFmtId="166" fontId="0" fillId="7" borderId="19" xfId="0" applyNumberFormat="1" applyFill="1" applyBorder="1" applyAlignment="1" applyProtection="1">
      <alignment horizontal="center"/>
    </xf>
    <xf numFmtId="166" fontId="5" fillId="0" borderId="0" xfId="0" applyNumberFormat="1" applyFont="1" applyFill="1" applyBorder="1" applyAlignment="1" applyProtection="1">
      <alignment horizontal="left" indent="1"/>
    </xf>
    <xf numFmtId="0" fontId="9" fillId="9" borderId="38" xfId="0" applyFont="1" applyFill="1" applyBorder="1" applyAlignment="1">
      <alignment horizontal="center" vertical="center" wrapText="1"/>
    </xf>
    <xf numFmtId="0" fontId="9" fillId="9" borderId="31" xfId="0" applyFont="1" applyFill="1" applyBorder="1" applyAlignment="1">
      <alignment horizontal="center" vertical="center" wrapText="1"/>
    </xf>
    <xf numFmtId="0" fontId="2" fillId="0" borderId="0" xfId="0" applyFont="1" applyBorder="1" applyAlignment="1" applyProtection="1">
      <alignment horizontal="left" vertical="top" wrapText="1"/>
    </xf>
    <xf numFmtId="0" fontId="9" fillId="9" borderId="9" xfId="0" applyFont="1" applyFill="1" applyBorder="1" applyAlignment="1">
      <alignment horizontal="center" vertical="center" wrapText="1"/>
    </xf>
    <xf numFmtId="167" fontId="10" fillId="8" borderId="27" xfId="1" applyNumberFormat="1" applyFill="1" applyBorder="1"/>
    <xf numFmtId="1" fontId="10" fillId="8" borderId="0" xfId="1" applyNumberFormat="1" applyFill="1" applyBorder="1"/>
    <xf numFmtId="1" fontId="11" fillId="8" borderId="0" xfId="2" applyNumberFormat="1" applyFill="1" applyBorder="1"/>
    <xf numFmtId="0" fontId="10" fillId="8" borderId="27" xfId="1" applyFill="1" applyBorder="1"/>
    <xf numFmtId="1" fontId="10" fillId="8" borderId="0" xfId="1" applyNumberFormat="1" applyFill="1"/>
    <xf numFmtId="1" fontId="11" fillId="8" borderId="0" xfId="2" applyNumberFormat="1" applyFill="1"/>
    <xf numFmtId="167" fontId="10" fillId="8" borderId="25" xfId="1" applyNumberFormat="1" applyFill="1" applyBorder="1"/>
    <xf numFmtId="1" fontId="10" fillId="8" borderId="20" xfId="1" applyNumberFormat="1" applyFill="1" applyBorder="1"/>
    <xf numFmtId="1" fontId="11" fillId="8" borderId="20" xfId="2" applyNumberFormat="1" applyFill="1" applyBorder="1"/>
  </cellXfs>
  <cellStyles count="3">
    <cellStyle name="Normal" xfId="0" builtinId="0"/>
    <cellStyle name="Normal 17" xfId="1" xr:uid="{67AFD117-C0AE-47B2-B54C-B2E6E693223F}"/>
    <cellStyle name="Normal 53" xfId="2" xr:uid="{2312737F-586F-4AA8-9630-AC6D319B4BC6}"/>
  </cellStyles>
  <dxfs count="1">
    <dxf>
      <font>
        <color theme="3" tint="-0.24994659260841701"/>
      </font>
      <fill>
        <patternFill>
          <bgColor theme="3"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9"/>
  <sheetViews>
    <sheetView showGridLines="0" tabSelected="1" zoomScale="90" zoomScaleNormal="90" workbookViewId="0">
      <selection activeCell="F33" sqref="F33"/>
    </sheetView>
  </sheetViews>
  <sheetFormatPr defaultColWidth="9.08984375" defaultRowHeight="14.5" x14ac:dyDescent="0.35"/>
  <cols>
    <col min="1" max="1" width="9.08984375" style="15"/>
    <col min="2" max="2" width="8.81640625" style="15" customWidth="1"/>
    <col min="3" max="3" width="19.36328125" style="15" customWidth="1"/>
    <col min="4" max="4" width="19.81640625" style="15" customWidth="1"/>
    <col min="5" max="5" width="20" style="15" customWidth="1"/>
    <col min="6" max="7" width="20.453125" style="15" customWidth="1"/>
    <col min="8" max="8" width="20" style="15" hidden="1" customWidth="1"/>
    <col min="9" max="11" width="10" style="15" customWidth="1"/>
    <col min="12" max="12" width="10.36328125" style="15" customWidth="1"/>
    <col min="13" max="13" width="16.453125" style="15" hidden="1" customWidth="1"/>
    <col min="14" max="14" width="14" style="15" customWidth="1"/>
    <col min="15" max="15" width="11.6328125" style="15" hidden="1" customWidth="1"/>
    <col min="16" max="16" width="16.1796875" style="15" hidden="1" customWidth="1"/>
    <col min="17" max="17" width="22.54296875" style="15" hidden="1" customWidth="1"/>
    <col min="18" max="16384" width="9.08984375" style="15"/>
  </cols>
  <sheetData>
    <row r="1" spans="1:7" ht="26" x14ac:dyDescent="0.6">
      <c r="A1" s="105" t="s">
        <v>62</v>
      </c>
      <c r="B1" s="105"/>
      <c r="C1" s="105"/>
      <c r="D1" s="105"/>
      <c r="E1" s="105"/>
      <c r="F1" s="105"/>
      <c r="G1" s="105"/>
    </row>
    <row r="3" spans="1:7" x14ac:dyDescent="0.35">
      <c r="B3" s="104" t="s">
        <v>64</v>
      </c>
      <c r="C3" s="104"/>
      <c r="D3" s="104"/>
      <c r="E3" s="104"/>
      <c r="F3" s="104"/>
      <c r="G3" s="104"/>
    </row>
    <row r="4" spans="1:7" x14ac:dyDescent="0.35">
      <c r="B4" s="104"/>
      <c r="C4" s="104"/>
      <c r="D4" s="104"/>
      <c r="E4" s="104"/>
      <c r="F4" s="104"/>
      <c r="G4" s="104"/>
    </row>
    <row r="5" spans="1:7" x14ac:dyDescent="0.35">
      <c r="B5" s="104"/>
      <c r="C5" s="104"/>
      <c r="D5" s="104"/>
      <c r="E5" s="104"/>
      <c r="F5" s="104"/>
      <c r="G5" s="104"/>
    </row>
    <row r="6" spans="1:7" x14ac:dyDescent="0.35">
      <c r="B6" s="104"/>
      <c r="C6" s="104"/>
      <c r="D6" s="104"/>
      <c r="E6" s="104"/>
      <c r="F6" s="104"/>
      <c r="G6" s="104"/>
    </row>
    <row r="7" spans="1:7" x14ac:dyDescent="0.35">
      <c r="B7" s="104"/>
      <c r="C7" s="104"/>
      <c r="D7" s="104"/>
      <c r="E7" s="104"/>
      <c r="F7" s="104"/>
      <c r="G7" s="104"/>
    </row>
    <row r="8" spans="1:7" x14ac:dyDescent="0.35">
      <c r="B8" s="104"/>
      <c r="C8" s="104"/>
      <c r="D8" s="104"/>
      <c r="E8" s="104"/>
      <c r="F8" s="104"/>
      <c r="G8" s="104"/>
    </row>
    <row r="9" spans="1:7" x14ac:dyDescent="0.35">
      <c r="B9" s="104"/>
      <c r="C9" s="104"/>
      <c r="D9" s="104"/>
      <c r="E9" s="104"/>
      <c r="F9" s="104"/>
      <c r="G9" s="104"/>
    </row>
    <row r="10" spans="1:7" x14ac:dyDescent="0.35">
      <c r="B10" s="104"/>
      <c r="C10" s="104"/>
      <c r="D10" s="104"/>
      <c r="E10" s="104"/>
      <c r="F10" s="104"/>
      <c r="G10" s="104"/>
    </row>
    <row r="11" spans="1:7" x14ac:dyDescent="0.35">
      <c r="B11" s="104"/>
      <c r="C11" s="104"/>
      <c r="D11" s="104"/>
      <c r="E11" s="104"/>
      <c r="F11" s="104"/>
      <c r="G11" s="104"/>
    </row>
    <row r="12" spans="1:7" x14ac:dyDescent="0.35">
      <c r="B12" s="104"/>
      <c r="C12" s="104"/>
      <c r="D12" s="104"/>
      <c r="E12" s="104"/>
      <c r="F12" s="104"/>
      <c r="G12" s="104"/>
    </row>
    <row r="13" spans="1:7" x14ac:dyDescent="0.35">
      <c r="B13" s="104"/>
      <c r="C13" s="104"/>
      <c r="D13" s="104"/>
      <c r="E13" s="104"/>
      <c r="F13" s="104"/>
      <c r="G13" s="104"/>
    </row>
    <row r="15" spans="1:7" ht="15" thickBot="1" x14ac:dyDescent="0.4"/>
    <row r="16" spans="1:7" ht="18.5" x14ac:dyDescent="0.45">
      <c r="B16" s="36"/>
      <c r="C16" s="49" t="s">
        <v>51</v>
      </c>
      <c r="D16" s="37"/>
      <c r="E16" s="37"/>
      <c r="F16" s="37"/>
      <c r="G16" s="38"/>
    </row>
    <row r="17" spans="2:10" x14ac:dyDescent="0.35">
      <c r="B17" s="39"/>
      <c r="C17" s="19" t="s">
        <v>47</v>
      </c>
      <c r="D17" s="19"/>
      <c r="E17" s="19"/>
      <c r="F17" s="19"/>
      <c r="G17" s="40"/>
    </row>
    <row r="18" spans="2:10" x14ac:dyDescent="0.35">
      <c r="B18" s="39"/>
      <c r="C18" s="19" t="s">
        <v>49</v>
      </c>
      <c r="D18" s="19"/>
      <c r="E18" s="19"/>
      <c r="F18" s="19"/>
      <c r="G18" s="40"/>
    </row>
    <row r="19" spans="2:10" x14ac:dyDescent="0.35">
      <c r="B19" s="39"/>
      <c r="C19" s="19" t="s">
        <v>50</v>
      </c>
      <c r="D19" s="19"/>
      <c r="E19" s="19"/>
      <c r="F19" s="19"/>
      <c r="G19" s="40"/>
    </row>
    <row r="20" spans="2:10" x14ac:dyDescent="0.35">
      <c r="B20" s="39"/>
      <c r="C20" s="19" t="s">
        <v>48</v>
      </c>
      <c r="D20" s="19"/>
      <c r="E20" s="19"/>
      <c r="F20" s="19"/>
      <c r="G20" s="40"/>
    </row>
    <row r="21" spans="2:10" ht="7.25" customHeight="1" thickBot="1" x14ac:dyDescent="0.4">
      <c r="B21" s="41"/>
      <c r="C21" s="42"/>
      <c r="D21" s="42"/>
      <c r="E21" s="42"/>
      <c r="F21" s="42"/>
      <c r="G21" s="43"/>
    </row>
    <row r="23" spans="2:10" ht="15" thickBot="1" x14ac:dyDescent="0.4">
      <c r="C23" s="48" t="s">
        <v>44</v>
      </c>
      <c r="D23" s="48" t="s">
        <v>45</v>
      </c>
      <c r="E23" s="48" t="s">
        <v>46</v>
      </c>
    </row>
    <row r="24" spans="2:10" ht="15" thickBot="1" x14ac:dyDescent="0.4">
      <c r="C24" s="44">
        <v>43406</v>
      </c>
      <c r="D24" s="45">
        <v>43407</v>
      </c>
      <c r="E24" s="101">
        <v>0.27083333333333331</v>
      </c>
    </row>
    <row r="25" spans="2:10" ht="15" thickBot="1" x14ac:dyDescent="0.4">
      <c r="B25" s="72" t="s">
        <v>0</v>
      </c>
      <c r="C25" s="73" t="s">
        <v>38</v>
      </c>
      <c r="D25" s="74" t="s">
        <v>2</v>
      </c>
      <c r="E25" s="74" t="s">
        <v>42</v>
      </c>
      <c r="F25" s="74" t="s">
        <v>43</v>
      </c>
      <c r="G25" s="75" t="s">
        <v>3</v>
      </c>
      <c r="H25" s="63" t="s">
        <v>4</v>
      </c>
    </row>
    <row r="26" spans="2:10" x14ac:dyDescent="0.35">
      <c r="B26" s="76">
        <v>1</v>
      </c>
      <c r="C26" s="94" t="s">
        <v>5</v>
      </c>
      <c r="D26" s="13" t="s">
        <v>81</v>
      </c>
      <c r="E26" s="99">
        <v>11</v>
      </c>
      <c r="F26" s="16">
        <f>TIME(0,E26,(E26-ROUNDDOWN(E26,0))*60)</f>
        <v>7.6388888888888886E-3</v>
      </c>
      <c r="G26" s="1">
        <f t="shared" ref="G26:G37" si="0">RANK(F26,$F$26:$F$37,1)</f>
        <v>8</v>
      </c>
      <c r="H26" s="64"/>
      <c r="J26" s="17"/>
    </row>
    <row r="27" spans="2:10" x14ac:dyDescent="0.35">
      <c r="B27" s="76">
        <v>2</v>
      </c>
      <c r="C27" s="94" t="s">
        <v>6</v>
      </c>
      <c r="D27" s="13" t="s">
        <v>82</v>
      </c>
      <c r="E27" s="99">
        <v>13</v>
      </c>
      <c r="F27" s="16">
        <f t="shared" ref="F27:F37" si="1">TIME(0,E27,(E27-ROUNDDOWN(E27,0))*60)</f>
        <v>9.0277777777777787E-3</v>
      </c>
      <c r="G27" s="1">
        <f t="shared" si="0"/>
        <v>11</v>
      </c>
      <c r="H27" s="65"/>
    </row>
    <row r="28" spans="2:10" x14ac:dyDescent="0.35">
      <c r="B28" s="76">
        <v>3</v>
      </c>
      <c r="C28" s="94" t="s">
        <v>7</v>
      </c>
      <c r="D28" s="13" t="s">
        <v>86</v>
      </c>
      <c r="E28" s="99">
        <v>10.5</v>
      </c>
      <c r="F28" s="16">
        <f t="shared" si="1"/>
        <v>7.2916666666666659E-3</v>
      </c>
      <c r="G28" s="1">
        <f t="shared" si="0"/>
        <v>7</v>
      </c>
      <c r="H28" s="65"/>
    </row>
    <row r="29" spans="2:10" x14ac:dyDescent="0.35">
      <c r="B29" s="76">
        <v>4</v>
      </c>
      <c r="C29" s="94" t="s">
        <v>8</v>
      </c>
      <c r="D29" s="13" t="s">
        <v>83</v>
      </c>
      <c r="E29" s="99">
        <v>10</v>
      </c>
      <c r="F29" s="16">
        <f t="shared" si="1"/>
        <v>6.9444444444444441E-3</v>
      </c>
      <c r="G29" s="1">
        <f t="shared" si="0"/>
        <v>2</v>
      </c>
      <c r="H29" s="66"/>
    </row>
    <row r="30" spans="2:10" x14ac:dyDescent="0.35">
      <c r="B30" s="76">
        <v>5</v>
      </c>
      <c r="C30" s="94" t="s">
        <v>9</v>
      </c>
      <c r="D30" s="13" t="s">
        <v>84</v>
      </c>
      <c r="E30" s="99">
        <v>10</v>
      </c>
      <c r="F30" s="16">
        <f t="shared" si="1"/>
        <v>6.9444444444444441E-3</v>
      </c>
      <c r="G30" s="1">
        <f t="shared" si="0"/>
        <v>2</v>
      </c>
      <c r="H30" s="65"/>
    </row>
    <row r="31" spans="2:10" x14ac:dyDescent="0.35">
      <c r="B31" s="76">
        <v>6</v>
      </c>
      <c r="C31" s="94" t="s">
        <v>10</v>
      </c>
      <c r="D31" s="13" t="s">
        <v>85</v>
      </c>
      <c r="E31" s="99">
        <v>10</v>
      </c>
      <c r="F31" s="16">
        <f t="shared" si="1"/>
        <v>6.9444444444444441E-3</v>
      </c>
      <c r="G31" s="1">
        <f t="shared" si="0"/>
        <v>2</v>
      </c>
      <c r="H31" s="65"/>
    </row>
    <row r="32" spans="2:10" x14ac:dyDescent="0.35">
      <c r="B32" s="76">
        <v>7</v>
      </c>
      <c r="C32" s="94" t="s">
        <v>11</v>
      </c>
      <c r="D32" s="13" t="s">
        <v>75</v>
      </c>
      <c r="E32" s="99">
        <v>10</v>
      </c>
      <c r="F32" s="16">
        <f t="shared" si="1"/>
        <v>6.9444444444444441E-3</v>
      </c>
      <c r="G32" s="1">
        <f t="shared" si="0"/>
        <v>2</v>
      </c>
      <c r="H32" s="65"/>
    </row>
    <row r="33" spans="2:17" x14ac:dyDescent="0.35">
      <c r="B33" s="76">
        <v>8</v>
      </c>
      <c r="C33" s="94" t="s">
        <v>12</v>
      </c>
      <c r="D33" s="13" t="s">
        <v>76</v>
      </c>
      <c r="E33" s="99">
        <v>11</v>
      </c>
      <c r="F33" s="16">
        <f t="shared" si="1"/>
        <v>7.6388888888888886E-3</v>
      </c>
      <c r="G33" s="1">
        <f t="shared" si="0"/>
        <v>8</v>
      </c>
      <c r="H33" s="65"/>
    </row>
    <row r="34" spans="2:17" x14ac:dyDescent="0.35">
      <c r="B34" s="76">
        <v>9</v>
      </c>
      <c r="C34" s="94" t="s">
        <v>13</v>
      </c>
      <c r="D34" s="13" t="s">
        <v>77</v>
      </c>
      <c r="E34" s="99">
        <v>13</v>
      </c>
      <c r="F34" s="16">
        <f t="shared" si="1"/>
        <v>9.0277777777777787E-3</v>
      </c>
      <c r="G34" s="1">
        <f t="shared" si="0"/>
        <v>11</v>
      </c>
      <c r="H34" s="65"/>
    </row>
    <row r="35" spans="2:17" x14ac:dyDescent="0.35">
      <c r="B35" s="76">
        <v>10</v>
      </c>
      <c r="C35" s="94" t="s">
        <v>14</v>
      </c>
      <c r="D35" s="13" t="s">
        <v>78</v>
      </c>
      <c r="E35" s="99">
        <v>9.5</v>
      </c>
      <c r="F35" s="16">
        <f t="shared" si="1"/>
        <v>6.5972222222222222E-3</v>
      </c>
      <c r="G35" s="1">
        <f t="shared" si="0"/>
        <v>1</v>
      </c>
      <c r="H35" s="65"/>
    </row>
    <row r="36" spans="2:17" x14ac:dyDescent="0.35">
      <c r="B36" s="76">
        <v>11</v>
      </c>
      <c r="C36" s="94" t="s">
        <v>15</v>
      </c>
      <c r="D36" s="13" t="s">
        <v>79</v>
      </c>
      <c r="E36" s="99">
        <v>10.4</v>
      </c>
      <c r="F36" s="16">
        <f t="shared" si="1"/>
        <v>7.2222222222222228E-3</v>
      </c>
      <c r="G36" s="1">
        <f t="shared" si="0"/>
        <v>6</v>
      </c>
      <c r="H36" s="65"/>
    </row>
    <row r="37" spans="2:17" ht="15" thickBot="1" x14ac:dyDescent="0.4">
      <c r="B37" s="77">
        <v>12</v>
      </c>
      <c r="C37" s="95" t="s">
        <v>16</v>
      </c>
      <c r="D37" s="14" t="s">
        <v>80</v>
      </c>
      <c r="E37" s="100">
        <v>12</v>
      </c>
      <c r="F37" s="78">
        <f t="shared" si="1"/>
        <v>8.3333333333333332E-3</v>
      </c>
      <c r="G37" s="79">
        <f t="shared" si="0"/>
        <v>10</v>
      </c>
      <c r="H37" s="67"/>
    </row>
    <row r="38" spans="2:17" x14ac:dyDescent="0.35">
      <c r="B38" s="3">
        <v>0</v>
      </c>
      <c r="C38" s="96" t="s">
        <v>39</v>
      </c>
      <c r="D38" s="68" t="s">
        <v>17</v>
      </c>
      <c r="E38" s="69">
        <v>0</v>
      </c>
      <c r="F38" s="70">
        <v>0</v>
      </c>
      <c r="G38" s="71">
        <v>0</v>
      </c>
      <c r="H38" s="33"/>
    </row>
    <row r="39" spans="2:17" x14ac:dyDescent="0.35">
      <c r="B39" s="4">
        <v>0</v>
      </c>
      <c r="C39" s="97" t="s">
        <v>40</v>
      </c>
      <c r="D39" s="13" t="s">
        <v>17</v>
      </c>
      <c r="E39" s="6">
        <v>0</v>
      </c>
      <c r="F39" s="9">
        <v>0</v>
      </c>
      <c r="G39" s="7">
        <v>0</v>
      </c>
      <c r="H39" s="34"/>
    </row>
    <row r="40" spans="2:17" ht="15" thickBot="1" x14ac:dyDescent="0.4">
      <c r="B40" s="5">
        <v>0</v>
      </c>
      <c r="C40" s="98" t="s">
        <v>41</v>
      </c>
      <c r="D40" s="14" t="s">
        <v>17</v>
      </c>
      <c r="E40" s="11">
        <v>0</v>
      </c>
      <c r="F40" s="10">
        <v>0</v>
      </c>
      <c r="G40" s="8">
        <v>0</v>
      </c>
      <c r="H40" s="35"/>
    </row>
    <row r="41" spans="2:17" x14ac:dyDescent="0.35">
      <c r="B41" s="108" t="s">
        <v>36</v>
      </c>
      <c r="C41" s="109"/>
      <c r="D41" s="112">
        <f>C24+E24</f>
        <v>43406.270833333336</v>
      </c>
      <c r="E41" s="113"/>
      <c r="F41" s="46"/>
      <c r="G41" s="2"/>
      <c r="H41" s="18"/>
      <c r="I41" s="19"/>
      <c r="J41" s="18"/>
    </row>
    <row r="42" spans="2:17" ht="16" thickBot="1" x14ac:dyDescent="0.4">
      <c r="B42" s="110" t="s">
        <v>27</v>
      </c>
      <c r="C42" s="111"/>
      <c r="D42" s="106">
        <f ca="1">C24+F80</f>
        <v>43407.892261067711</v>
      </c>
      <c r="E42" s="107"/>
      <c r="F42" s="47">
        <f ca="1">+SUM(G45:G80)</f>
        <v>1.6214277343749999</v>
      </c>
      <c r="G42" s="114" t="s">
        <v>52</v>
      </c>
      <c r="H42" s="114"/>
      <c r="I42" s="114"/>
      <c r="J42" s="114"/>
      <c r="K42" s="114"/>
      <c r="L42" s="114"/>
    </row>
    <row r="43" spans="2:17" ht="15" thickBot="1" x14ac:dyDescent="0.4"/>
    <row r="44" spans="2:17" ht="15.5" x14ac:dyDescent="0.35">
      <c r="B44" s="56" t="s">
        <v>18</v>
      </c>
      <c r="C44" s="57" t="s">
        <v>37</v>
      </c>
      <c r="D44" s="57" t="s">
        <v>1</v>
      </c>
      <c r="E44" s="56" t="s">
        <v>19</v>
      </c>
      <c r="F44" s="57" t="s">
        <v>35</v>
      </c>
      <c r="G44" s="58" t="s">
        <v>20</v>
      </c>
      <c r="H44" s="57" t="s">
        <v>21</v>
      </c>
      <c r="I44" s="59" t="s">
        <v>22</v>
      </c>
      <c r="J44" s="60" t="s">
        <v>23</v>
      </c>
      <c r="K44" s="60" t="s">
        <v>24</v>
      </c>
      <c r="L44" s="61" t="s">
        <v>25</v>
      </c>
      <c r="M44" s="20" t="s">
        <v>26</v>
      </c>
    </row>
    <row r="45" spans="2:17" x14ac:dyDescent="0.35">
      <c r="B45" s="21">
        <v>1</v>
      </c>
      <c r="C45" s="22">
        <f ca="1">+OFFSET(Summary!B$25,Summary!B45,0)</f>
        <v>1</v>
      </c>
      <c r="D45" s="22" t="str">
        <f ca="1">+OFFSET(Summary!B$25,Summary!C45,1)</f>
        <v>Runner 1</v>
      </c>
      <c r="E45" s="62">
        <f>E24</f>
        <v>0.27083333333333331</v>
      </c>
      <c r="F45" s="23">
        <f ca="1">+E46</f>
        <v>0.30035000000000001</v>
      </c>
      <c r="G45" s="52">
        <f ca="1">+M45*OFFSET(Summary!B$25,Summary!C45,4)</f>
        <v>2.9516666666666667E-2</v>
      </c>
      <c r="H45" s="18"/>
      <c r="I45" s="119">
        <v>3.6</v>
      </c>
      <c r="J45" s="120">
        <v>518</v>
      </c>
      <c r="K45" s="121">
        <v>-508</v>
      </c>
      <c r="L45" s="50">
        <f>+J45+K45</f>
        <v>10</v>
      </c>
      <c r="M45" s="24">
        <f>+I45+J45/P46+K45/Q46</f>
        <v>3.8640000000000003</v>
      </c>
      <c r="P45" s="15" t="s">
        <v>32</v>
      </c>
      <c r="Q45" s="15" t="s">
        <v>33</v>
      </c>
    </row>
    <row r="46" spans="2:17" x14ac:dyDescent="0.35">
      <c r="B46" s="21">
        <v>2</v>
      </c>
      <c r="C46" s="22">
        <f ca="1">+OFFSET(Summary!B$25,Summary!B46,0)</f>
        <v>2</v>
      </c>
      <c r="D46" s="22" t="str">
        <f ca="1">+OFFSET(Summary!B$25,Summary!C46,1)</f>
        <v>Runner 2</v>
      </c>
      <c r="E46" s="53">
        <f ca="1">+E45+G45</f>
        <v>0.30035000000000001</v>
      </c>
      <c r="F46" s="23">
        <f t="shared" ref="F46:F79" ca="1" si="2">+E47</f>
        <v>0.33294479166666668</v>
      </c>
      <c r="G46" s="52">
        <f ca="1">+M46*OFFSET(Summary!B$25,Summary!C46,4)</f>
        <v>3.2594791666666671E-2</v>
      </c>
      <c r="H46" s="18"/>
      <c r="I46" s="122">
        <v>3.3</v>
      </c>
      <c r="J46" s="123">
        <v>423</v>
      </c>
      <c r="K46" s="124">
        <v>-225</v>
      </c>
      <c r="L46" s="50">
        <f t="shared" ref="L46:L80" si="3">+J46+K46</f>
        <v>198</v>
      </c>
      <c r="M46" s="24">
        <f t="shared" ref="M46:M80" si="4">+I46+J46/1000+K46/2000</f>
        <v>3.6105</v>
      </c>
      <c r="P46" s="25">
        <v>1000</v>
      </c>
      <c r="Q46" s="25">
        <v>2000</v>
      </c>
    </row>
    <row r="47" spans="2:17" x14ac:dyDescent="0.35">
      <c r="B47" s="21">
        <v>3</v>
      </c>
      <c r="C47" s="22">
        <f ca="1">+OFFSET(Summary!B$25,Summary!B47,0)</f>
        <v>3</v>
      </c>
      <c r="D47" s="22" t="str">
        <f ca="1">+OFFSET(Summary!B$25,Summary!C47,1)</f>
        <v>Runner 3</v>
      </c>
      <c r="E47" s="53">
        <f ca="1">+E46+G46</f>
        <v>0.33294479166666668</v>
      </c>
      <c r="F47" s="23">
        <f t="shared" ca="1" si="2"/>
        <v>0.35239895833333335</v>
      </c>
      <c r="G47" s="52">
        <f ca="1">+M47*OFFSET(Summary!B$25,Summary!C47,4)</f>
        <v>1.9454166666666665E-2</v>
      </c>
      <c r="H47" s="18"/>
      <c r="I47" s="119">
        <v>2.7</v>
      </c>
      <c r="J47" s="120">
        <v>137</v>
      </c>
      <c r="K47" s="121">
        <v>-338</v>
      </c>
      <c r="L47" s="50">
        <f t="shared" si="3"/>
        <v>-201</v>
      </c>
      <c r="M47" s="24">
        <f t="shared" si="4"/>
        <v>2.6680000000000001</v>
      </c>
      <c r="Q47" s="15" t="s">
        <v>30</v>
      </c>
    </row>
    <row r="48" spans="2:17" x14ac:dyDescent="0.35">
      <c r="B48" s="21">
        <v>4</v>
      </c>
      <c r="C48" s="22">
        <f ca="1">+OFFSET(Summary!B$25,Summary!B48,0)</f>
        <v>4</v>
      </c>
      <c r="D48" s="22" t="str">
        <f ca="1">+OFFSET(Summary!B$25,Summary!C48,1)</f>
        <v>Runner 4</v>
      </c>
      <c r="E48" s="53">
        <f ca="1">+E47+G47</f>
        <v>0.35239895833333335</v>
      </c>
      <c r="F48" s="23">
        <f t="shared" ca="1" si="2"/>
        <v>0.39273923611111111</v>
      </c>
      <c r="G48" s="52">
        <f ca="1">+M48*OFFSET(Summary!B$25,Summary!C48,4)</f>
        <v>4.0340277777777774E-2</v>
      </c>
      <c r="H48" s="18"/>
      <c r="I48" s="119">
        <v>5.7</v>
      </c>
      <c r="J48" s="120">
        <v>189</v>
      </c>
      <c r="K48" s="121">
        <v>-160</v>
      </c>
      <c r="L48" s="50">
        <f t="shared" si="3"/>
        <v>29</v>
      </c>
      <c r="M48" s="24">
        <f t="shared" si="4"/>
        <v>5.8090000000000002</v>
      </c>
      <c r="P48" s="15" t="s">
        <v>28</v>
      </c>
      <c r="Q48" s="26">
        <v>0</v>
      </c>
    </row>
    <row r="49" spans="2:17" x14ac:dyDescent="0.35">
      <c r="B49" s="21">
        <v>5</v>
      </c>
      <c r="C49" s="22">
        <f ca="1">+OFFSET(Summary!B$25,Summary!B49,0)</f>
        <v>5</v>
      </c>
      <c r="D49" s="22" t="str">
        <f ca="1">+OFFSET(Summary!B$25,Summary!C49,1)</f>
        <v>Runner 5</v>
      </c>
      <c r="E49" s="53">
        <f t="shared" ref="E49:E80" ca="1" si="5">+E48+G48</f>
        <v>0.39273923611111111</v>
      </c>
      <c r="F49" s="23">
        <f t="shared" ca="1" si="2"/>
        <v>0.43929479166666668</v>
      </c>
      <c r="G49" s="52">
        <f ca="1">+M49*OFFSET(Summary!B$25,Summary!C49,4)</f>
        <v>4.6555555555555558E-2</v>
      </c>
      <c r="H49" s="18"/>
      <c r="I49" s="119">
        <v>6.4</v>
      </c>
      <c r="J49" s="120">
        <v>681</v>
      </c>
      <c r="K49" s="121">
        <v>-754</v>
      </c>
      <c r="L49" s="50">
        <f t="shared" si="3"/>
        <v>-73</v>
      </c>
      <c r="M49" s="24">
        <f t="shared" si="4"/>
        <v>6.7040000000000006</v>
      </c>
      <c r="P49" s="15" t="s">
        <v>29</v>
      </c>
      <c r="Q49" s="26">
        <v>-0.05</v>
      </c>
    </row>
    <row r="50" spans="2:17" x14ac:dyDescent="0.35">
      <c r="B50" s="90">
        <v>6</v>
      </c>
      <c r="C50" s="22">
        <f ca="1">+OFFSET(Summary!B$25,Summary!B50,0)</f>
        <v>6</v>
      </c>
      <c r="D50" s="22" t="str">
        <f ca="1">+OFFSET(Summary!B$25,Summary!C50,1)</f>
        <v>Runner 6</v>
      </c>
      <c r="E50" s="53">
        <f t="shared" ca="1" si="5"/>
        <v>0.43929479166666668</v>
      </c>
      <c r="F50" s="91">
        <f t="shared" ca="1" si="2"/>
        <v>0.47527395833333336</v>
      </c>
      <c r="G50" s="52">
        <f ca="1">+M50*OFFSET(Summary!B$25,Summary!C50,4)</f>
        <v>3.5979166666666659E-2</v>
      </c>
      <c r="H50" s="18"/>
      <c r="I50" s="119">
        <v>5.0999999999999996</v>
      </c>
      <c r="J50" s="120">
        <v>162</v>
      </c>
      <c r="K50" s="121">
        <v>-162</v>
      </c>
      <c r="L50" s="50">
        <f t="shared" si="3"/>
        <v>0</v>
      </c>
      <c r="M50" s="24">
        <f t="shared" si="4"/>
        <v>5.1809999999999992</v>
      </c>
      <c r="P50" s="15" t="s">
        <v>31</v>
      </c>
      <c r="Q50" s="26">
        <v>0.15</v>
      </c>
    </row>
    <row r="51" spans="2:17" x14ac:dyDescent="0.35">
      <c r="B51" s="21">
        <v>7</v>
      </c>
      <c r="C51" s="22">
        <f ca="1">+OFFSET(Summary!B$25,Summary!B51,0)</f>
        <v>7</v>
      </c>
      <c r="D51" s="22" t="str">
        <f ca="1">+OFFSET(Summary!B$25,Summary!C51,1)</f>
        <v>Runner 7</v>
      </c>
      <c r="E51" s="53">
        <f t="shared" ca="1" si="5"/>
        <v>0.47527395833333336</v>
      </c>
      <c r="F51" s="23">
        <f t="shared" ca="1" si="2"/>
        <v>0.52843368055555562</v>
      </c>
      <c r="G51" s="52">
        <f ca="1">+M51*OFFSET(Summary!B$25,Summary!C51,4)</f>
        <v>5.3159722222222219E-2</v>
      </c>
      <c r="H51" s="18"/>
      <c r="I51" s="119">
        <v>7.4</v>
      </c>
      <c r="J51" s="120">
        <v>452</v>
      </c>
      <c r="K51" s="121">
        <v>-394</v>
      </c>
      <c r="L51" s="50">
        <f t="shared" si="3"/>
        <v>58</v>
      </c>
      <c r="M51" s="24">
        <f t="shared" si="4"/>
        <v>7.6550000000000002</v>
      </c>
    </row>
    <row r="52" spans="2:17" x14ac:dyDescent="0.35">
      <c r="B52" s="21">
        <v>8</v>
      </c>
      <c r="C52" s="22">
        <f ca="1">+OFFSET(Summary!B$25,Summary!B52,0)</f>
        <v>8</v>
      </c>
      <c r="D52" s="22" t="str">
        <f ca="1">+OFFSET(Summary!B$25,Summary!C52,1)</f>
        <v>Runner 8</v>
      </c>
      <c r="E52" s="53">
        <f t="shared" ca="1" si="5"/>
        <v>0.52843368055555562</v>
      </c>
      <c r="F52" s="23">
        <f t="shared" ca="1" si="2"/>
        <v>0.57751736111111118</v>
      </c>
      <c r="G52" s="52">
        <f ca="1">+M52*OFFSET(Summary!B$25,Summary!C52,4)</f>
        <v>4.9083680555555551E-2</v>
      </c>
      <c r="H52" s="18"/>
      <c r="I52" s="119">
        <v>6.2</v>
      </c>
      <c r="J52" s="120">
        <v>406</v>
      </c>
      <c r="K52" s="121">
        <v>-361</v>
      </c>
      <c r="L52" s="50">
        <f t="shared" si="3"/>
        <v>45</v>
      </c>
      <c r="M52" s="24">
        <f t="shared" si="4"/>
        <v>6.4254999999999995</v>
      </c>
    </row>
    <row r="53" spans="2:17" x14ac:dyDescent="0.35">
      <c r="B53" s="21">
        <v>9</v>
      </c>
      <c r="C53" s="22">
        <f ca="1">+OFFSET(Summary!B$25,Summary!B53,0)</f>
        <v>9</v>
      </c>
      <c r="D53" s="22" t="str">
        <f ca="1">+OFFSET(Summary!B$25,Summary!C53,1)</f>
        <v>Runner 9</v>
      </c>
      <c r="E53" s="53">
        <f t="shared" ca="1" si="5"/>
        <v>0.57751736111111118</v>
      </c>
      <c r="F53" s="23">
        <f t="shared" ca="1" si="2"/>
        <v>0.65602291666666679</v>
      </c>
      <c r="G53" s="52">
        <f ca="1">+M53*OFFSET(Summary!B$25,Summary!C53,4)</f>
        <v>7.8505555555555565E-2</v>
      </c>
      <c r="H53" s="18"/>
      <c r="I53" s="119">
        <v>8.4</v>
      </c>
      <c r="J53" s="120">
        <v>443</v>
      </c>
      <c r="K53" s="121">
        <v>-294</v>
      </c>
      <c r="L53" s="50">
        <f t="shared" si="3"/>
        <v>149</v>
      </c>
      <c r="M53" s="24">
        <f t="shared" si="4"/>
        <v>8.6959999999999997</v>
      </c>
      <c r="P53" s="15" t="s">
        <v>34</v>
      </c>
      <c r="Q53" s="27">
        <v>41383.770833333336</v>
      </c>
    </row>
    <row r="54" spans="2:17" x14ac:dyDescent="0.35">
      <c r="B54" s="21">
        <v>10</v>
      </c>
      <c r="C54" s="22">
        <f ca="1">+OFFSET(Summary!B$25,Summary!B54,0)</f>
        <v>10</v>
      </c>
      <c r="D54" s="22" t="str">
        <f ca="1">+OFFSET(Summary!B$25,Summary!C54,1)</f>
        <v>Runner 10</v>
      </c>
      <c r="E54" s="53">
        <f t="shared" ca="1" si="5"/>
        <v>0.65602291666666679</v>
      </c>
      <c r="F54" s="23">
        <f t="shared" ca="1" si="2"/>
        <v>0.70547239583333343</v>
      </c>
      <c r="G54" s="52">
        <f ca="1">+M54*OFFSET(Summary!B$25,Summary!C54,4)</f>
        <v>4.9449479166666664E-2</v>
      </c>
      <c r="H54" s="18"/>
      <c r="I54" s="119">
        <v>7</v>
      </c>
      <c r="J54" s="120">
        <v>742</v>
      </c>
      <c r="K54" s="121">
        <v>-493</v>
      </c>
      <c r="L54" s="50">
        <f t="shared" si="3"/>
        <v>249</v>
      </c>
      <c r="M54" s="24">
        <f t="shared" si="4"/>
        <v>7.4954999999999998</v>
      </c>
      <c r="P54" s="15" t="s">
        <v>34</v>
      </c>
      <c r="Q54" s="27">
        <v>41384.270833333336</v>
      </c>
    </row>
    <row r="55" spans="2:17" x14ac:dyDescent="0.35">
      <c r="B55" s="21">
        <v>11</v>
      </c>
      <c r="C55" s="22">
        <f ca="1">+OFFSET(Summary!B$25,Summary!B55,0)</f>
        <v>11</v>
      </c>
      <c r="D55" s="22" t="str">
        <f ca="1">+OFFSET(Summary!B$25,Summary!C55,1)</f>
        <v>Runner 11</v>
      </c>
      <c r="E55" s="53">
        <f t="shared" ca="1" si="5"/>
        <v>0.70547239583333343</v>
      </c>
      <c r="F55" s="23">
        <f t="shared" ca="1" si="2"/>
        <v>0.7705301736111112</v>
      </c>
      <c r="G55" s="52">
        <f ca="1">+M55*OFFSET(Summary!B$25,Summary!C55,4)</f>
        <v>6.505777777777777E-2</v>
      </c>
      <c r="H55" s="18"/>
      <c r="I55" s="119">
        <v>8.9</v>
      </c>
      <c r="J55" s="120">
        <v>626</v>
      </c>
      <c r="K55" s="121">
        <v>-1036</v>
      </c>
      <c r="L55" s="50">
        <f t="shared" si="3"/>
        <v>-410</v>
      </c>
      <c r="M55" s="24">
        <f t="shared" si="4"/>
        <v>9.0079999999999991</v>
      </c>
    </row>
    <row r="56" spans="2:17" x14ac:dyDescent="0.35">
      <c r="B56" s="90">
        <v>12</v>
      </c>
      <c r="C56" s="22">
        <f ca="1">+OFFSET(Summary!B$25,Summary!B56,0)</f>
        <v>12</v>
      </c>
      <c r="D56" s="22" t="str">
        <f ca="1">+OFFSET(Summary!B$25,Summary!C56,1)</f>
        <v>Runner 12</v>
      </c>
      <c r="E56" s="53">
        <f t="shared" ca="1" si="5"/>
        <v>0.7705301736111112</v>
      </c>
      <c r="F56" s="91">
        <f t="shared" ca="1" si="2"/>
        <v>0.82420517361111123</v>
      </c>
      <c r="G56" s="52">
        <f ca="1">+M56*OFFSET(Summary!B$25,Summary!C56,4)</f>
        <v>5.3675E-2</v>
      </c>
      <c r="H56" s="18"/>
      <c r="I56" s="119">
        <v>6.2</v>
      </c>
      <c r="J56" s="120">
        <v>516</v>
      </c>
      <c r="K56" s="121">
        <v>-550</v>
      </c>
      <c r="L56" s="50">
        <f t="shared" si="3"/>
        <v>-34</v>
      </c>
      <c r="M56" s="24">
        <f t="shared" si="4"/>
        <v>6.4409999999999998</v>
      </c>
    </row>
    <row r="57" spans="2:17" x14ac:dyDescent="0.35">
      <c r="B57" s="21">
        <v>13</v>
      </c>
      <c r="C57" s="22">
        <f ca="1">+OFFSET(Summary!B$25,Summary!B57-12,0)</f>
        <v>1</v>
      </c>
      <c r="D57" s="22" t="str">
        <f ca="1">+OFFSET(Summary!B$25,Summary!C57,1)</f>
        <v>Runner 1</v>
      </c>
      <c r="E57" s="53">
        <f t="shared" ca="1" si="5"/>
        <v>0.82420517361111123</v>
      </c>
      <c r="F57" s="23">
        <f t="shared" ca="1" si="2"/>
        <v>0.87760177083333346</v>
      </c>
      <c r="G57" s="52">
        <f ca="1">+M57*OFFSET(Summary!B$25,Summary!C57,4)*(1+$Q$49)</f>
        <v>5.3396597222222224E-2</v>
      </c>
      <c r="H57" s="18"/>
      <c r="I57" s="119">
        <v>7.2</v>
      </c>
      <c r="J57" s="120">
        <v>218</v>
      </c>
      <c r="K57" s="121">
        <v>-120</v>
      </c>
      <c r="L57" s="50">
        <f t="shared" si="3"/>
        <v>98</v>
      </c>
      <c r="M57" s="24">
        <f t="shared" si="4"/>
        <v>7.3580000000000005</v>
      </c>
    </row>
    <row r="58" spans="2:17" x14ac:dyDescent="0.35">
      <c r="B58" s="21">
        <v>14</v>
      </c>
      <c r="C58" s="22">
        <f ca="1">+OFFSET(Summary!B$25,Summary!B58-12,0)</f>
        <v>2</v>
      </c>
      <c r="D58" s="22" t="str">
        <f ca="1">+OFFSET(Summary!B$25,Summary!C58,1)</f>
        <v>Runner 2</v>
      </c>
      <c r="E58" s="53">
        <f t="shared" ca="1" si="5"/>
        <v>0.87760177083333346</v>
      </c>
      <c r="F58" s="23">
        <f t="shared" ca="1" si="2"/>
        <v>0.9192058333333335</v>
      </c>
      <c r="G58" s="52">
        <f ca="1">+M58*OFFSET(Summary!B$25,Summary!C58,4)*(1+$Q$49)</f>
        <v>4.1604062500000011E-2</v>
      </c>
      <c r="H58" s="18"/>
      <c r="I58" s="119">
        <v>4.7</v>
      </c>
      <c r="J58" s="120">
        <v>280</v>
      </c>
      <c r="K58" s="121">
        <v>-258</v>
      </c>
      <c r="L58" s="50">
        <f t="shared" si="3"/>
        <v>22</v>
      </c>
      <c r="M58" s="24">
        <f t="shared" si="4"/>
        <v>4.8510000000000009</v>
      </c>
    </row>
    <row r="59" spans="2:17" x14ac:dyDescent="0.35">
      <c r="B59" s="21">
        <v>15</v>
      </c>
      <c r="C59" s="22">
        <f ca="1">+OFFSET(Summary!B$25,Summary!B59-12,0)</f>
        <v>3</v>
      </c>
      <c r="D59" s="22" t="str">
        <f ca="1">+OFFSET(Summary!B$25,Summary!C59,1)</f>
        <v>Runner 3</v>
      </c>
      <c r="E59" s="53">
        <f t="shared" ca="1" si="5"/>
        <v>0.9192058333333335</v>
      </c>
      <c r="F59" s="23">
        <f t="shared" ca="1" si="2"/>
        <v>1.0047864843750001</v>
      </c>
      <c r="G59" s="52">
        <f ca="1">+M59*OFFSET(Summary!B$25,Summary!C59,4)*(1+$Q$49)</f>
        <v>8.5580651041666664E-2</v>
      </c>
      <c r="H59" s="18"/>
      <c r="I59" s="119">
        <v>11.8</v>
      </c>
      <c r="J59" s="120">
        <v>964</v>
      </c>
      <c r="K59" s="121">
        <v>-819</v>
      </c>
      <c r="L59" s="50">
        <f t="shared" si="3"/>
        <v>145</v>
      </c>
      <c r="M59" s="24">
        <f t="shared" si="4"/>
        <v>12.354500000000002</v>
      </c>
    </row>
    <row r="60" spans="2:17" x14ac:dyDescent="0.35">
      <c r="B60" s="21">
        <v>16</v>
      </c>
      <c r="C60" s="22">
        <f ca="1">+OFFSET(Summary!B$25,Summary!B60-12,0)</f>
        <v>4</v>
      </c>
      <c r="D60" s="22" t="str">
        <f ca="1">+OFFSET(Summary!B$25,Summary!C60,1)</f>
        <v>Runner 4</v>
      </c>
      <c r="E60" s="53">
        <f t="shared" ca="1" si="5"/>
        <v>1.0047864843750001</v>
      </c>
      <c r="F60" s="23">
        <f t="shared" ca="1" si="2"/>
        <v>1.0308554079861112</v>
      </c>
      <c r="G60" s="52">
        <f ca="1">+M60*OFFSET(Summary!B$25,Summary!C60,4)*(1+$Q$49)</f>
        <v>2.6068923611111107E-2</v>
      </c>
      <c r="H60" s="18"/>
      <c r="I60" s="119">
        <v>3.9</v>
      </c>
      <c r="J60" s="120">
        <v>155</v>
      </c>
      <c r="K60" s="121">
        <v>-207</v>
      </c>
      <c r="L60" s="50">
        <f t="shared" si="3"/>
        <v>-52</v>
      </c>
      <c r="M60" s="24">
        <f t="shared" si="4"/>
        <v>3.9514999999999998</v>
      </c>
    </row>
    <row r="61" spans="2:17" x14ac:dyDescent="0.35">
      <c r="B61" s="21">
        <v>17</v>
      </c>
      <c r="C61" s="22">
        <f ca="1">+OFFSET(Summary!B$25,Summary!B61-12,0)</f>
        <v>5</v>
      </c>
      <c r="D61" s="22" t="str">
        <f ca="1">+OFFSET(Summary!B$25,Summary!C61,1)</f>
        <v>Runner 5</v>
      </c>
      <c r="E61" s="53">
        <f t="shared" ca="1" si="5"/>
        <v>1.0308554079861112</v>
      </c>
      <c r="F61" s="23">
        <f t="shared" ca="1" si="2"/>
        <v>1.0684298871527778</v>
      </c>
      <c r="G61" s="52">
        <f ca="1">+M61*OFFSET(Summary!B$25,Summary!C61,4)*(1+$Q$49)</f>
        <v>3.7574479166666661E-2</v>
      </c>
      <c r="H61" s="18"/>
      <c r="I61" s="119">
        <v>5.7</v>
      </c>
      <c r="J61" s="120">
        <v>87</v>
      </c>
      <c r="K61" s="121">
        <v>-183</v>
      </c>
      <c r="L61" s="50">
        <f t="shared" si="3"/>
        <v>-96</v>
      </c>
      <c r="M61" s="24">
        <f t="shared" si="4"/>
        <v>5.6955</v>
      </c>
    </row>
    <row r="62" spans="2:17" x14ac:dyDescent="0.35">
      <c r="B62" s="90">
        <v>18</v>
      </c>
      <c r="C62" s="22">
        <f ca="1">+OFFSET(Summary!B$25,Summary!B62-12,0)</f>
        <v>6</v>
      </c>
      <c r="D62" s="22" t="str">
        <f ca="1">+OFFSET(Summary!B$25,Summary!C62,1)</f>
        <v>Runner 6</v>
      </c>
      <c r="E62" s="53">
        <f t="shared" ca="1" si="5"/>
        <v>1.0684298871527778</v>
      </c>
      <c r="F62" s="91">
        <f t="shared" ca="1" si="2"/>
        <v>1.1182686024305555</v>
      </c>
      <c r="G62" s="52">
        <f ca="1">+M62*OFFSET(Summary!B$25,Summary!C62,4)*(1+$Q$49)</f>
        <v>4.9838715277777772E-2</v>
      </c>
      <c r="H62" s="18"/>
      <c r="I62" s="119">
        <v>7.5</v>
      </c>
      <c r="J62" s="120">
        <v>86</v>
      </c>
      <c r="K62" s="121">
        <v>-63</v>
      </c>
      <c r="L62" s="50">
        <f t="shared" si="3"/>
        <v>23</v>
      </c>
      <c r="M62" s="24">
        <f t="shared" si="4"/>
        <v>7.5545</v>
      </c>
    </row>
    <row r="63" spans="2:17" x14ac:dyDescent="0.35">
      <c r="B63" s="21">
        <v>19</v>
      </c>
      <c r="C63" s="22">
        <f ca="1">+OFFSET(Summary!B$25,Summary!B63-12,0)</f>
        <v>7</v>
      </c>
      <c r="D63" s="22" t="str">
        <f ca="1">+OFFSET(Summary!B$25,Summary!C63,1)</f>
        <v>Runner 7</v>
      </c>
      <c r="E63" s="53">
        <f t="shared" ca="1" si="5"/>
        <v>1.1182686024305555</v>
      </c>
      <c r="F63" s="23">
        <f t="shared" ca="1" si="2"/>
        <v>1.145356796875</v>
      </c>
      <c r="G63" s="52">
        <f ca="1">+M63*OFFSET(Summary!B$25,Summary!C63,4)*(1+$Q$49)</f>
        <v>2.7088194444444443E-2</v>
      </c>
      <c r="H63" s="18"/>
      <c r="I63" s="119">
        <v>4.0999999999999996</v>
      </c>
      <c r="J63" s="120">
        <v>34</v>
      </c>
      <c r="K63" s="121">
        <v>-56</v>
      </c>
      <c r="L63" s="50">
        <f t="shared" si="3"/>
        <v>-22</v>
      </c>
      <c r="M63" s="24">
        <f t="shared" si="4"/>
        <v>4.1059999999999999</v>
      </c>
    </row>
    <row r="64" spans="2:17" x14ac:dyDescent="0.35">
      <c r="B64" s="21">
        <v>20</v>
      </c>
      <c r="C64" s="22">
        <f ca="1">+OFFSET(Summary!B$25,Summary!B64-12,0)</f>
        <v>8</v>
      </c>
      <c r="D64" s="22" t="str">
        <f ca="1">+OFFSET(Summary!B$25,Summary!C64,1)</f>
        <v>Runner 8</v>
      </c>
      <c r="E64" s="53">
        <f t="shared" ca="1" si="5"/>
        <v>1.145356796875</v>
      </c>
      <c r="F64" s="23">
        <f t="shared" ca="1" si="2"/>
        <v>1.1680565190972223</v>
      </c>
      <c r="G64" s="52">
        <f ca="1">+M64*OFFSET(Summary!B$25,Summary!C64,4)*(1+$Q$49)</f>
        <v>2.2699722222222222E-2</v>
      </c>
      <c r="H64" s="18"/>
      <c r="I64" s="119">
        <v>3.1</v>
      </c>
      <c r="J64" s="120">
        <v>49</v>
      </c>
      <c r="K64" s="121">
        <v>-42</v>
      </c>
      <c r="L64" s="50">
        <f t="shared" si="3"/>
        <v>7</v>
      </c>
      <c r="M64" s="24">
        <f t="shared" si="4"/>
        <v>3.1280000000000001</v>
      </c>
    </row>
    <row r="65" spans="2:13" x14ac:dyDescent="0.35">
      <c r="B65" s="21">
        <v>21</v>
      </c>
      <c r="C65" s="22">
        <f ca="1">+OFFSET(Summary!B$25,Summary!B65-12,0)</f>
        <v>9</v>
      </c>
      <c r="D65" s="22" t="str">
        <f ca="1">+OFFSET(Summary!B$25,Summary!C65,1)</f>
        <v>Runner 9</v>
      </c>
      <c r="E65" s="53">
        <f t="shared" ca="1" si="5"/>
        <v>1.1680565190972223</v>
      </c>
      <c r="F65" s="23">
        <f t="shared" ca="1" si="2"/>
        <v>1.229399140625</v>
      </c>
      <c r="G65" s="52">
        <f ca="1">+M65*OFFSET(Summary!B$25,Summary!C65,4)*(1+$Q$49)</f>
        <v>6.1342621527777773E-2</v>
      </c>
      <c r="H65" s="18"/>
      <c r="I65" s="119">
        <v>7.1</v>
      </c>
      <c r="J65" s="120">
        <v>95</v>
      </c>
      <c r="K65" s="121">
        <v>-85</v>
      </c>
      <c r="L65" s="50">
        <f t="shared" si="3"/>
        <v>10</v>
      </c>
      <c r="M65" s="24">
        <f t="shared" si="4"/>
        <v>7.152499999999999</v>
      </c>
    </row>
    <row r="66" spans="2:13" x14ac:dyDescent="0.35">
      <c r="B66" s="21">
        <v>22</v>
      </c>
      <c r="C66" s="22">
        <f ca="1">+OFFSET(Summary!B$25,Summary!B66-12,0)</f>
        <v>10</v>
      </c>
      <c r="D66" s="22" t="str">
        <f ca="1">+OFFSET(Summary!B$25,Summary!C66,1)</f>
        <v>Runner 10</v>
      </c>
      <c r="E66" s="53">
        <f t="shared" ca="1" si="5"/>
        <v>1.229399140625</v>
      </c>
      <c r="F66" s="23">
        <f t="shared" ca="1" si="2"/>
        <v>1.2534407378472223</v>
      </c>
      <c r="G66" s="52">
        <f ca="1">+M66*OFFSET(Summary!B$25,Summary!C66,4)*(1+$Q$49)</f>
        <v>2.4041597222222221E-2</v>
      </c>
      <c r="H66" s="18"/>
      <c r="I66" s="119">
        <v>3.8</v>
      </c>
      <c r="J66" s="120">
        <v>54</v>
      </c>
      <c r="K66" s="121">
        <v>-36</v>
      </c>
      <c r="L66" s="50">
        <f t="shared" si="3"/>
        <v>18</v>
      </c>
      <c r="M66" s="24">
        <f t="shared" si="4"/>
        <v>3.8359999999999999</v>
      </c>
    </row>
    <row r="67" spans="2:13" x14ac:dyDescent="0.35">
      <c r="B67" s="21">
        <v>23</v>
      </c>
      <c r="C67" s="22">
        <f ca="1">+OFFSET(Summary!B$25,Summary!B67-12,0)</f>
        <v>11</v>
      </c>
      <c r="D67" s="22" t="str">
        <f ca="1">+OFFSET(Summary!B$25,Summary!C67,1)</f>
        <v>Runner 11</v>
      </c>
      <c r="E67" s="53">
        <f t="shared" ca="1" si="5"/>
        <v>1.2534407378472223</v>
      </c>
      <c r="F67" s="23">
        <f t="shared" ca="1" si="2"/>
        <v>1.2733825572916668</v>
      </c>
      <c r="G67" s="52">
        <f ca="1">+M67*OFFSET(Summary!B$25,Summary!C67,4)*(1+$Q$49)</f>
        <v>1.9941819444444446E-2</v>
      </c>
      <c r="H67" s="18"/>
      <c r="I67" s="119">
        <v>2.87</v>
      </c>
      <c r="J67" s="120">
        <v>59</v>
      </c>
      <c r="K67" s="121">
        <v>-45</v>
      </c>
      <c r="L67" s="50">
        <f t="shared" si="3"/>
        <v>14</v>
      </c>
      <c r="M67" s="24">
        <f t="shared" si="4"/>
        <v>2.9065000000000003</v>
      </c>
    </row>
    <row r="68" spans="2:13" x14ac:dyDescent="0.35">
      <c r="B68" s="90">
        <v>24</v>
      </c>
      <c r="C68" s="22">
        <f ca="1">+OFFSET(Summary!B$25,Summary!B68-12,0)</f>
        <v>12</v>
      </c>
      <c r="D68" s="22" t="str">
        <f ca="1">+OFFSET(Summary!B$25,Summary!C68,1)</f>
        <v>Runner 12</v>
      </c>
      <c r="E68" s="53">
        <f t="shared" ca="1" si="5"/>
        <v>1.2733825572916668</v>
      </c>
      <c r="F68" s="91">
        <f t="shared" ca="1" si="2"/>
        <v>1.2949752656250002</v>
      </c>
      <c r="G68" s="52">
        <f ca="1">+M68*OFFSET(Summary!B$25,Summary!C68,4)*(1+$Q$49)</f>
        <v>2.1592708333333339E-2</v>
      </c>
      <c r="H68" s="18"/>
      <c r="I68" s="119">
        <v>2.7</v>
      </c>
      <c r="J68" s="120">
        <v>63</v>
      </c>
      <c r="K68" s="121">
        <v>-71</v>
      </c>
      <c r="L68" s="50">
        <f t="shared" si="3"/>
        <v>-8</v>
      </c>
      <c r="M68" s="24">
        <f t="shared" si="4"/>
        <v>2.7275000000000005</v>
      </c>
    </row>
    <row r="69" spans="2:13" x14ac:dyDescent="0.35">
      <c r="B69" s="21">
        <v>25</v>
      </c>
      <c r="C69" s="22">
        <f ca="1">+OFFSET(Summary!B$25,Summary!B69-24,0)</f>
        <v>1</v>
      </c>
      <c r="D69" s="22" t="str">
        <f ca="1">+OFFSET(Summary!B$25,Summary!C69,1)</f>
        <v>Runner 1</v>
      </c>
      <c r="E69" s="53">
        <f t="shared" ca="1" si="5"/>
        <v>1.2949752656250002</v>
      </c>
      <c r="F69" s="23">
        <f t="shared" ca="1" si="2"/>
        <v>1.322286967013889</v>
      </c>
      <c r="G69" s="52">
        <f ca="1">+M69*OFFSET(Summary!B$25,Summary!C69,4)*(1+$Q$50)</f>
        <v>2.731170138888888E-2</v>
      </c>
      <c r="H69" s="18"/>
      <c r="I69" s="119">
        <v>3.07</v>
      </c>
      <c r="J69" s="120">
        <v>54</v>
      </c>
      <c r="K69" s="121">
        <v>-30</v>
      </c>
      <c r="L69" s="50">
        <f t="shared" si="3"/>
        <v>24</v>
      </c>
      <c r="M69" s="24">
        <f t="shared" si="4"/>
        <v>3.1089999999999995</v>
      </c>
    </row>
    <row r="70" spans="2:13" x14ac:dyDescent="0.35">
      <c r="B70" s="21">
        <v>26</v>
      </c>
      <c r="C70" s="22">
        <f ca="1">+OFFSET(Summary!B$25,Summary!B70-24,0)</f>
        <v>2</v>
      </c>
      <c r="D70" s="22" t="str">
        <f ca="1">+OFFSET(Summary!B$25,Summary!C70,1)</f>
        <v>Runner 2</v>
      </c>
      <c r="E70" s="53">
        <f t="shared" ca="1" si="5"/>
        <v>1.322286967013889</v>
      </c>
      <c r="F70" s="23">
        <f t="shared" ca="1" si="2"/>
        <v>1.3560957690972224</v>
      </c>
      <c r="G70" s="52">
        <f ca="1">+M70*OFFSET(Summary!B$25,Summary!C70,4)*(1+$Q$50)</f>
        <v>3.3808802083333332E-2</v>
      </c>
      <c r="H70" s="18"/>
      <c r="I70" s="119">
        <v>3.19</v>
      </c>
      <c r="J70" s="120">
        <v>105</v>
      </c>
      <c r="K70" s="121">
        <v>-77</v>
      </c>
      <c r="L70" s="50">
        <f t="shared" si="3"/>
        <v>28</v>
      </c>
      <c r="M70" s="24">
        <f t="shared" si="4"/>
        <v>3.2565</v>
      </c>
    </row>
    <row r="71" spans="2:13" x14ac:dyDescent="0.35">
      <c r="B71" s="21">
        <v>27</v>
      </c>
      <c r="C71" s="22">
        <f ca="1">+OFFSET(Summary!B$25,Summary!B71-24,0)</f>
        <v>3</v>
      </c>
      <c r="D71" s="22" t="str">
        <f ca="1">+OFFSET(Summary!B$25,Summary!C71,1)</f>
        <v>Runner 3</v>
      </c>
      <c r="E71" s="53">
        <f t="shared" ca="1" si="5"/>
        <v>1.3560957690972224</v>
      </c>
      <c r="F71" s="23">
        <f t="shared" ca="1" si="2"/>
        <v>1.399825717013889</v>
      </c>
      <c r="G71" s="52">
        <f ca="1">+M71*OFFSET(Summary!B$25,Summary!C71,4)*(1+$Q$50)</f>
        <v>4.3729947916666657E-2</v>
      </c>
      <c r="H71" s="18"/>
      <c r="I71" s="119">
        <v>5.12</v>
      </c>
      <c r="J71" s="120">
        <v>112</v>
      </c>
      <c r="K71" s="121">
        <v>-34</v>
      </c>
      <c r="L71" s="50">
        <f t="shared" si="3"/>
        <v>78</v>
      </c>
      <c r="M71" s="24">
        <f t="shared" si="4"/>
        <v>5.2149999999999999</v>
      </c>
    </row>
    <row r="72" spans="2:13" x14ac:dyDescent="0.35">
      <c r="B72" s="21">
        <v>28</v>
      </c>
      <c r="C72" s="22">
        <f ca="1">+OFFSET(Summary!B$25,Summary!B72-24,0)</f>
        <v>4</v>
      </c>
      <c r="D72" s="22" t="str">
        <f ca="1">+OFFSET(Summary!B$25,Summary!C72,1)</f>
        <v>Runner 4</v>
      </c>
      <c r="E72" s="53">
        <f t="shared" ca="1" si="5"/>
        <v>1.399825717013889</v>
      </c>
      <c r="F72" s="23">
        <f t="shared" ca="1" si="2"/>
        <v>1.4348048836805556</v>
      </c>
      <c r="G72" s="52">
        <f ca="1">+M72*OFFSET(Summary!B$25,Summary!C72,4)*(1+$Q$50)</f>
        <v>3.4979166666666658E-2</v>
      </c>
      <c r="H72" s="18"/>
      <c r="I72" s="119">
        <v>4.0999999999999996</v>
      </c>
      <c r="J72" s="120">
        <v>421</v>
      </c>
      <c r="K72" s="121">
        <v>-282</v>
      </c>
      <c r="L72" s="50">
        <f t="shared" si="3"/>
        <v>139</v>
      </c>
      <c r="M72" s="24">
        <f t="shared" si="4"/>
        <v>4.38</v>
      </c>
    </row>
    <row r="73" spans="2:13" x14ac:dyDescent="0.35">
      <c r="B73" s="21">
        <v>29</v>
      </c>
      <c r="C73" s="22">
        <f ca="1">+OFFSET(Summary!B$25,Summary!B73-24,0)</f>
        <v>5</v>
      </c>
      <c r="D73" s="22" t="str">
        <f ca="1">+OFFSET(Summary!B$25,Summary!C73,1)</f>
        <v>Runner 5</v>
      </c>
      <c r="E73" s="53">
        <f t="shared" ca="1" si="5"/>
        <v>1.4348048836805556</v>
      </c>
      <c r="F73" s="23">
        <f t="shared" ca="1" si="2"/>
        <v>1.4990291892361112</v>
      </c>
      <c r="G73" s="52">
        <f ca="1">+M73*OFFSET(Summary!B$25,Summary!C73,4)*(1+$Q$50)</f>
        <v>6.4224305555555541E-2</v>
      </c>
      <c r="H73" s="18"/>
      <c r="I73" s="119">
        <v>8.1</v>
      </c>
      <c r="J73" s="120">
        <v>87</v>
      </c>
      <c r="K73" s="121">
        <v>-290</v>
      </c>
      <c r="L73" s="50">
        <f t="shared" si="3"/>
        <v>-203</v>
      </c>
      <c r="M73" s="24">
        <f t="shared" si="4"/>
        <v>8.0419999999999998</v>
      </c>
    </row>
    <row r="74" spans="2:13" x14ac:dyDescent="0.35">
      <c r="B74" s="90">
        <v>30</v>
      </c>
      <c r="C74" s="22">
        <f ca="1">+OFFSET(Summary!B$25,Summary!B74-24,0)</f>
        <v>6</v>
      </c>
      <c r="D74" s="22" t="str">
        <f ca="1">+OFFSET(Summary!B$25,Summary!C74,1)</f>
        <v>Runner 6</v>
      </c>
      <c r="E74" s="53">
        <f t="shared" ca="1" si="5"/>
        <v>1.4990291892361112</v>
      </c>
      <c r="F74" s="91">
        <f t="shared" ca="1" si="2"/>
        <v>1.5267609600694445</v>
      </c>
      <c r="G74" s="52">
        <f ca="1">+M74*OFFSET(Summary!B$25,Summary!C74,4)*(1+$Q$50)</f>
        <v>2.7731770833333329E-2</v>
      </c>
      <c r="H74" s="18"/>
      <c r="I74" s="119">
        <v>3.4</v>
      </c>
      <c r="J74" s="120">
        <v>90</v>
      </c>
      <c r="K74" s="121">
        <v>-35</v>
      </c>
      <c r="L74" s="50">
        <f t="shared" si="3"/>
        <v>55</v>
      </c>
      <c r="M74" s="24">
        <f t="shared" si="4"/>
        <v>3.4724999999999997</v>
      </c>
    </row>
    <row r="75" spans="2:13" x14ac:dyDescent="0.35">
      <c r="B75" s="21">
        <v>31</v>
      </c>
      <c r="C75" s="22">
        <f ca="1">+OFFSET(Summary!B$25,Summary!B75-24,0)</f>
        <v>7</v>
      </c>
      <c r="D75" s="22" t="str">
        <f ca="1">+OFFSET(Summary!B$25,Summary!C75,1)</f>
        <v>Runner 7</v>
      </c>
      <c r="E75" s="53">
        <f t="shared" ca="1" si="5"/>
        <v>1.5267609600694445</v>
      </c>
      <c r="F75" s="23">
        <f t="shared" ca="1" si="2"/>
        <v>1.6373566197916667</v>
      </c>
      <c r="G75" s="52">
        <f ca="1">+M75*OFFSET(Summary!B$25,Summary!C75,4)*(1+$Q$50)</f>
        <v>0.11059565972222223</v>
      </c>
      <c r="H75" s="18"/>
      <c r="I75" s="119">
        <v>13.5</v>
      </c>
      <c r="J75" s="120">
        <v>505</v>
      </c>
      <c r="K75" s="121">
        <v>-313</v>
      </c>
      <c r="L75" s="50">
        <f t="shared" si="3"/>
        <v>192</v>
      </c>
      <c r="M75" s="24">
        <f t="shared" si="4"/>
        <v>13.848500000000001</v>
      </c>
    </row>
    <row r="76" spans="2:13" x14ac:dyDescent="0.35">
      <c r="B76" s="21">
        <v>32</v>
      </c>
      <c r="C76" s="22">
        <f ca="1">+OFFSET(Summary!B$25,Summary!B76-24,0)</f>
        <v>8</v>
      </c>
      <c r="D76" s="22" t="str">
        <f ca="1">+OFFSET(Summary!B$25,Summary!C76,1)</f>
        <v>Runner 8</v>
      </c>
      <c r="E76" s="53">
        <f t="shared" ca="1" si="5"/>
        <v>1.6373566197916667</v>
      </c>
      <c r="F76" s="23">
        <f t="shared" ca="1" si="2"/>
        <v>1.6917296579861112</v>
      </c>
      <c r="G76" s="52">
        <f ca="1">+M76*OFFSET(Summary!B$25,Summary!C76,4)*(1+$Q$50)</f>
        <v>5.4373038194444445E-2</v>
      </c>
      <c r="H76" s="18"/>
      <c r="I76" s="119">
        <v>6.2</v>
      </c>
      <c r="J76" s="120">
        <v>195</v>
      </c>
      <c r="K76" s="121">
        <v>-411</v>
      </c>
      <c r="L76" s="50">
        <f t="shared" si="3"/>
        <v>-216</v>
      </c>
      <c r="M76" s="24">
        <f t="shared" si="4"/>
        <v>6.1895000000000007</v>
      </c>
    </row>
    <row r="77" spans="2:13" x14ac:dyDescent="0.35">
      <c r="B77" s="21">
        <v>33</v>
      </c>
      <c r="C77" s="22">
        <f ca="1">+OFFSET(Summary!B$25,Summary!B77-24,0)</f>
        <v>9</v>
      </c>
      <c r="D77" s="22" t="str">
        <f ca="1">+OFFSET(Summary!B$25,Summary!C77,1)</f>
        <v>Runner 9</v>
      </c>
      <c r="E77" s="53">
        <f t="shared" ca="1" si="5"/>
        <v>1.6917296579861112</v>
      </c>
      <c r="F77" s="23">
        <f t="shared" ca="1" si="2"/>
        <v>1.7342073836805556</v>
      </c>
      <c r="G77" s="52">
        <f ca="1">+M77*OFFSET(Summary!B$25,Summary!C77,4)*(1+$Q$50)</f>
        <v>4.2477725694444447E-2</v>
      </c>
      <c r="H77" s="18"/>
      <c r="I77" s="119">
        <v>4.0999999999999996</v>
      </c>
      <c r="J77" s="120">
        <v>73</v>
      </c>
      <c r="K77" s="121">
        <v>-163</v>
      </c>
      <c r="L77" s="50">
        <f t="shared" si="3"/>
        <v>-90</v>
      </c>
      <c r="M77" s="24">
        <f t="shared" si="4"/>
        <v>4.0914999999999999</v>
      </c>
    </row>
    <row r="78" spans="2:13" x14ac:dyDescent="0.35">
      <c r="B78" s="21">
        <v>34</v>
      </c>
      <c r="C78" s="22">
        <f ca="1">+OFFSET(Summary!B$25,Summary!B78-24,0)</f>
        <v>10</v>
      </c>
      <c r="D78" s="22" t="str">
        <f ca="1">+OFFSET(Summary!B$25,Summary!C78,1)</f>
        <v>Runner 10</v>
      </c>
      <c r="E78" s="53">
        <f t="shared" ca="1" si="5"/>
        <v>1.7342073836805556</v>
      </c>
      <c r="F78" s="23">
        <f t="shared" ca="1" si="2"/>
        <v>1.8107810121527779</v>
      </c>
      <c r="G78" s="52">
        <f ca="1">+M78*OFFSET(Summary!B$25,Summary!C78,4)*(1+$Q$50)</f>
        <v>7.657362847222221E-2</v>
      </c>
      <c r="H78" s="18"/>
      <c r="I78" s="119">
        <v>9.89</v>
      </c>
      <c r="J78" s="120">
        <v>443</v>
      </c>
      <c r="K78" s="121">
        <v>-480</v>
      </c>
      <c r="L78" s="50">
        <f t="shared" si="3"/>
        <v>-37</v>
      </c>
      <c r="M78" s="24">
        <f t="shared" si="4"/>
        <v>10.093</v>
      </c>
    </row>
    <row r="79" spans="2:13" x14ac:dyDescent="0.35">
      <c r="B79" s="21">
        <v>35</v>
      </c>
      <c r="C79" s="22">
        <f ca="1">+OFFSET(Summary!B$25,Summary!B79-24,0)</f>
        <v>11</v>
      </c>
      <c r="D79" s="22" t="str">
        <f ca="1">+OFFSET(Summary!B$25,Summary!C79,1)</f>
        <v>Runner 11</v>
      </c>
      <c r="E79" s="53">
        <f t="shared" ca="1" si="5"/>
        <v>1.8107810121527779</v>
      </c>
      <c r="F79" s="23">
        <f t="shared" ca="1" si="2"/>
        <v>1.8401037760416667</v>
      </c>
      <c r="G79" s="52">
        <f ca="1">+M79*OFFSET(Summary!B$25,Summary!C79,4)*(1+$Q$50)</f>
        <v>2.9322763888888891E-2</v>
      </c>
      <c r="H79" s="18"/>
      <c r="I79" s="119">
        <v>3.48</v>
      </c>
      <c r="J79" s="120">
        <v>107</v>
      </c>
      <c r="K79" s="121">
        <v>-113</v>
      </c>
      <c r="L79" s="50">
        <f t="shared" si="3"/>
        <v>-6</v>
      </c>
      <c r="M79" s="24">
        <f t="shared" si="4"/>
        <v>3.5305</v>
      </c>
    </row>
    <row r="80" spans="2:13" ht="15" thickBot="1" x14ac:dyDescent="0.4">
      <c r="B80" s="28">
        <v>36</v>
      </c>
      <c r="C80" s="29">
        <f ca="1">+OFFSET(Summary!B$25,Summary!B80-24,0)</f>
        <v>12</v>
      </c>
      <c r="D80" s="29" t="str">
        <f ca="1">+OFFSET(Summary!B$25,Summary!C80,1)</f>
        <v>Runner 12</v>
      </c>
      <c r="E80" s="54">
        <f t="shared" ca="1" si="5"/>
        <v>1.8401037760416667</v>
      </c>
      <c r="F80" s="30">
        <f ca="1">+E80+G80</f>
        <v>1.8922610677083334</v>
      </c>
      <c r="G80" s="55">
        <f ca="1">+M80*OFFSET(Summary!B$25,Summary!C80,4)*(1+$Q$50)</f>
        <v>5.2157291666666675E-2</v>
      </c>
      <c r="H80" s="31"/>
      <c r="I80" s="125">
        <v>5.2</v>
      </c>
      <c r="J80" s="126">
        <v>389</v>
      </c>
      <c r="K80" s="127">
        <v>-293</v>
      </c>
      <c r="L80" s="51">
        <f t="shared" si="3"/>
        <v>96</v>
      </c>
      <c r="M80" s="32">
        <f t="shared" si="4"/>
        <v>5.4425000000000008</v>
      </c>
    </row>
    <row r="81" spans="2:18" x14ac:dyDescent="0.35">
      <c r="B81" s="22"/>
      <c r="C81" s="22"/>
      <c r="D81" s="22"/>
      <c r="E81" s="23"/>
      <c r="F81" s="23"/>
      <c r="G81" s="81"/>
      <c r="H81" s="2"/>
      <c r="I81" s="82"/>
      <c r="J81" s="83"/>
      <c r="K81" s="83"/>
      <c r="L81" s="84"/>
      <c r="M81" s="85"/>
      <c r="N81" s="86"/>
      <c r="O81" s="86"/>
      <c r="P81" s="86"/>
      <c r="Q81" s="86"/>
      <c r="R81" s="86"/>
    </row>
    <row r="82" spans="2:18" x14ac:dyDescent="0.35">
      <c r="B82" s="22"/>
      <c r="C82" s="22"/>
      <c r="D82" s="22"/>
      <c r="E82" s="23"/>
      <c r="F82" s="23"/>
      <c r="G82" s="81"/>
      <c r="H82" s="2"/>
      <c r="I82" s="82"/>
      <c r="J82" s="83"/>
      <c r="K82" s="83"/>
      <c r="L82" s="84"/>
      <c r="M82" s="85"/>
      <c r="N82" s="86"/>
      <c r="O82" s="86"/>
      <c r="P82" s="86"/>
      <c r="Q82" s="86"/>
      <c r="R82" s="86"/>
    </row>
    <row r="83" spans="2:18" x14ac:dyDescent="0.35">
      <c r="B83" s="22"/>
      <c r="C83" s="22" t="s">
        <v>66</v>
      </c>
      <c r="D83" s="22"/>
      <c r="E83" s="23"/>
      <c r="F83" s="23"/>
      <c r="G83" s="81"/>
      <c r="H83" s="2"/>
      <c r="I83" s="82"/>
      <c r="J83" s="83"/>
      <c r="K83" s="83"/>
      <c r="L83" s="84"/>
      <c r="M83" s="85"/>
      <c r="N83" s="86"/>
      <c r="O83" s="86"/>
      <c r="P83" s="86"/>
      <c r="Q83" s="86"/>
      <c r="R83" s="86"/>
    </row>
    <row r="84" spans="2:18" x14ac:dyDescent="0.35">
      <c r="B84" s="117" t="s">
        <v>72</v>
      </c>
      <c r="C84" s="117"/>
      <c r="D84" s="117"/>
      <c r="E84" s="117"/>
      <c r="F84" s="117"/>
      <c r="G84" s="117"/>
      <c r="H84" s="117"/>
      <c r="I84" s="117"/>
      <c r="J84" s="117"/>
      <c r="K84" s="117"/>
      <c r="L84" s="117"/>
      <c r="M84" s="85"/>
      <c r="N84" s="86"/>
      <c r="O84" s="86"/>
      <c r="P84" s="86"/>
      <c r="Q84" s="86"/>
      <c r="R84" s="86"/>
    </row>
    <row r="85" spans="2:18" x14ac:dyDescent="0.35">
      <c r="B85" s="117"/>
      <c r="C85" s="117"/>
      <c r="D85" s="117"/>
      <c r="E85" s="117"/>
      <c r="F85" s="117"/>
      <c r="G85" s="117"/>
      <c r="H85" s="117"/>
      <c r="I85" s="117"/>
      <c r="J85" s="117"/>
      <c r="K85" s="117"/>
      <c r="L85" s="117"/>
      <c r="M85" s="85"/>
      <c r="N85" s="86"/>
      <c r="O85" s="86"/>
      <c r="P85" s="86"/>
      <c r="Q85" s="86"/>
      <c r="R85" s="86"/>
    </row>
    <row r="86" spans="2:18" x14ac:dyDescent="0.35">
      <c r="B86" s="117"/>
      <c r="C86" s="117"/>
      <c r="D86" s="117"/>
      <c r="E86" s="117"/>
      <c r="F86" s="117"/>
      <c r="G86" s="117"/>
      <c r="H86" s="117"/>
      <c r="I86" s="117"/>
      <c r="J86" s="117"/>
      <c r="K86" s="117"/>
      <c r="L86" s="117"/>
      <c r="M86" s="85"/>
      <c r="N86" s="86"/>
      <c r="O86" s="86"/>
      <c r="P86" s="86"/>
      <c r="Q86" s="86"/>
      <c r="R86" s="86"/>
    </row>
    <row r="87" spans="2:18" ht="23.5" x14ac:dyDescent="0.35">
      <c r="B87" s="87" t="s">
        <v>67</v>
      </c>
      <c r="C87"/>
      <c r="D87"/>
      <c r="E87"/>
      <c r="F87"/>
      <c r="G87"/>
      <c r="H87"/>
      <c r="I87" s="82"/>
      <c r="J87" s="83"/>
      <c r="K87" s="83"/>
      <c r="L87" s="84"/>
      <c r="M87" s="85"/>
      <c r="N87" s="86"/>
      <c r="O87" s="86"/>
      <c r="P87" s="86"/>
      <c r="Q87" s="86"/>
      <c r="R87" s="86"/>
    </row>
    <row r="88" spans="2:18" x14ac:dyDescent="0.35">
      <c r="B88"/>
      <c r="C88"/>
      <c r="D88"/>
      <c r="E88"/>
      <c r="F88"/>
      <c r="G88"/>
      <c r="H88"/>
      <c r="I88" s="82"/>
      <c r="J88" s="83"/>
      <c r="K88" s="83"/>
      <c r="L88" s="84"/>
      <c r="M88" s="85"/>
      <c r="N88" s="86"/>
      <c r="O88" s="86"/>
      <c r="P88" s="86"/>
      <c r="Q88" s="86"/>
      <c r="R88" s="86"/>
    </row>
    <row r="89" spans="2:18" ht="14.4" customHeight="1" x14ac:dyDescent="0.35">
      <c r="B89" s="89" t="s">
        <v>68</v>
      </c>
      <c r="C89" s="115" t="s">
        <v>69</v>
      </c>
      <c r="D89" s="116"/>
      <c r="E89" s="115" t="s">
        <v>70</v>
      </c>
      <c r="F89" s="116"/>
      <c r="G89" s="115" t="s">
        <v>71</v>
      </c>
      <c r="H89" s="118"/>
      <c r="I89" s="116"/>
      <c r="J89" s="83"/>
      <c r="K89" s="83"/>
      <c r="L89" s="84"/>
      <c r="M89" s="85"/>
      <c r="N89" s="86"/>
      <c r="O89" s="86"/>
      <c r="P89" s="86"/>
      <c r="Q89" s="86"/>
      <c r="R89" s="86"/>
    </row>
    <row r="90" spans="2:18" x14ac:dyDescent="0.35">
      <c r="B90" s="89">
        <v>6</v>
      </c>
      <c r="C90" s="89" t="s">
        <v>73</v>
      </c>
      <c r="D90" s="92">
        <v>0.38541666666666669</v>
      </c>
      <c r="E90" s="89" t="s">
        <v>73</v>
      </c>
      <c r="F90" s="88">
        <v>0.42708333333333331</v>
      </c>
      <c r="G90" s="89" t="s">
        <v>73</v>
      </c>
      <c r="H90" s="88">
        <v>0.76041666666666663</v>
      </c>
      <c r="I90" s="93">
        <v>0.8125</v>
      </c>
      <c r="J90" s="83"/>
      <c r="K90" s="83"/>
      <c r="L90" s="84"/>
      <c r="M90" s="85"/>
      <c r="N90" s="86"/>
      <c r="O90" s="86"/>
      <c r="P90" s="86"/>
      <c r="Q90" s="86"/>
      <c r="R90" s="86"/>
    </row>
    <row r="91" spans="2:18" x14ac:dyDescent="0.35">
      <c r="B91" s="89">
        <v>12</v>
      </c>
      <c r="C91" s="89" t="s">
        <v>73</v>
      </c>
      <c r="D91" s="92">
        <v>0.64583333333333337</v>
      </c>
      <c r="E91" s="89" t="s">
        <v>73</v>
      </c>
      <c r="F91" s="88">
        <v>0.6875</v>
      </c>
      <c r="G91" s="89" t="s">
        <v>73</v>
      </c>
      <c r="H91" s="88">
        <v>0.96875</v>
      </c>
      <c r="I91" s="93">
        <v>4.1666666666666664E-2</v>
      </c>
      <c r="J91" s="83"/>
      <c r="K91" s="83"/>
      <c r="L91" s="84"/>
      <c r="M91" s="85"/>
      <c r="N91" s="86"/>
      <c r="O91" s="86"/>
      <c r="P91" s="86"/>
      <c r="Q91" s="86"/>
      <c r="R91" s="86"/>
    </row>
    <row r="92" spans="2:18" x14ac:dyDescent="0.35">
      <c r="B92" s="89">
        <v>18</v>
      </c>
      <c r="C92" s="89" t="s">
        <v>73</v>
      </c>
      <c r="D92" s="92">
        <v>0.9375</v>
      </c>
      <c r="E92" s="89" t="s">
        <v>73</v>
      </c>
      <c r="F92" s="88">
        <v>0.97916666666666663</v>
      </c>
      <c r="G92" s="89" t="s">
        <v>74</v>
      </c>
      <c r="H92" s="88">
        <v>0.16666666666666666</v>
      </c>
      <c r="I92" s="93">
        <v>0.27083333333333331</v>
      </c>
      <c r="J92" s="83"/>
      <c r="K92" s="83"/>
      <c r="L92" s="84"/>
      <c r="M92" s="85"/>
      <c r="N92" s="86"/>
      <c r="O92" s="86"/>
      <c r="P92" s="86"/>
      <c r="Q92" s="86"/>
      <c r="R92" s="86"/>
    </row>
    <row r="93" spans="2:18" x14ac:dyDescent="0.35">
      <c r="B93" s="89">
        <v>24</v>
      </c>
      <c r="C93" s="89" t="s">
        <v>74</v>
      </c>
      <c r="D93" s="92">
        <v>8.3333333333333329E-2</v>
      </c>
      <c r="E93" s="89" t="s">
        <v>74</v>
      </c>
      <c r="F93" s="88">
        <v>0.125</v>
      </c>
      <c r="G93" s="89" t="s">
        <v>74</v>
      </c>
      <c r="H93" s="88">
        <v>0.38541666666666669</v>
      </c>
      <c r="I93" s="93">
        <v>0.39583333333333331</v>
      </c>
      <c r="J93" s="83"/>
      <c r="K93" s="83"/>
      <c r="L93" s="84"/>
      <c r="M93" s="85"/>
      <c r="N93" s="86"/>
      <c r="O93" s="86"/>
      <c r="P93" s="86"/>
      <c r="Q93" s="86"/>
      <c r="R93" s="86"/>
    </row>
    <row r="94" spans="2:18" x14ac:dyDescent="0.35">
      <c r="B94" s="89">
        <v>30</v>
      </c>
      <c r="C94" s="89" t="s">
        <v>74</v>
      </c>
      <c r="D94" s="92">
        <v>0.27083333333333331</v>
      </c>
      <c r="E94" s="89" t="s">
        <v>74</v>
      </c>
      <c r="F94" s="88">
        <v>0.3125</v>
      </c>
      <c r="G94" s="89" t="s">
        <v>74</v>
      </c>
      <c r="H94" s="88">
        <v>0.63541666666666663</v>
      </c>
      <c r="I94" s="93">
        <v>0.54166666666666663</v>
      </c>
      <c r="J94" s="83"/>
      <c r="K94" s="83"/>
      <c r="L94" s="84"/>
      <c r="M94" s="85"/>
      <c r="N94" s="86"/>
      <c r="O94" s="86"/>
      <c r="P94" s="86"/>
      <c r="Q94" s="86"/>
      <c r="R94" s="86"/>
    </row>
    <row r="95" spans="2:18" x14ac:dyDescent="0.35">
      <c r="B95" s="22"/>
      <c r="C95" s="22"/>
      <c r="D95" s="22"/>
      <c r="E95" s="23"/>
      <c r="F95" s="23"/>
      <c r="G95" s="81"/>
      <c r="H95" s="2"/>
      <c r="I95" s="82"/>
      <c r="J95" s="83"/>
      <c r="K95" s="83"/>
      <c r="L95" s="84"/>
      <c r="M95" s="85"/>
      <c r="N95" s="86"/>
      <c r="O95" s="86"/>
      <c r="P95" s="86"/>
      <c r="Q95" s="86"/>
      <c r="R95" s="86"/>
    </row>
    <row r="97" spans="1:14" ht="23.5" x14ac:dyDescent="0.35">
      <c r="A97" s="102" t="s">
        <v>58</v>
      </c>
      <c r="B97" s="102"/>
      <c r="C97" s="102"/>
      <c r="D97" s="102"/>
      <c r="E97" s="102"/>
      <c r="F97" s="102"/>
      <c r="G97" s="102"/>
      <c r="H97" s="102"/>
      <c r="I97" s="102"/>
      <c r="J97" s="102"/>
      <c r="K97" s="102"/>
      <c r="L97" s="102"/>
      <c r="M97" s="102"/>
      <c r="N97" s="102"/>
    </row>
    <row r="99" spans="1:14" x14ac:dyDescent="0.35">
      <c r="B99" s="80" t="s">
        <v>53</v>
      </c>
    </row>
    <row r="100" spans="1:14" ht="32.75" customHeight="1" x14ac:dyDescent="0.35">
      <c r="B100" s="103" t="s">
        <v>63</v>
      </c>
      <c r="C100" s="103"/>
      <c r="D100" s="103"/>
      <c r="E100" s="103"/>
      <c r="F100" s="103"/>
    </row>
    <row r="101" spans="1:14" x14ac:dyDescent="0.35">
      <c r="B101" s="80" t="s">
        <v>54</v>
      </c>
    </row>
    <row r="102" spans="1:14" x14ac:dyDescent="0.35">
      <c r="B102" s="80" t="s">
        <v>61</v>
      </c>
    </row>
    <row r="103" spans="1:14" x14ac:dyDescent="0.35">
      <c r="B103" s="80"/>
    </row>
    <row r="104" spans="1:14" x14ac:dyDescent="0.35">
      <c r="B104" s="80" t="s">
        <v>55</v>
      </c>
    </row>
    <row r="105" spans="1:14" x14ac:dyDescent="0.35">
      <c r="B105" s="80" t="s">
        <v>56</v>
      </c>
    </row>
    <row r="106" spans="1:14" x14ac:dyDescent="0.35">
      <c r="B106" s="80" t="s">
        <v>59</v>
      </c>
    </row>
    <row r="107" spans="1:14" x14ac:dyDescent="0.35">
      <c r="B107" s="80" t="s">
        <v>57</v>
      </c>
    </row>
    <row r="108" spans="1:14" x14ac:dyDescent="0.35">
      <c r="B108" t="s">
        <v>60</v>
      </c>
    </row>
    <row r="109" spans="1:14" x14ac:dyDescent="0.35">
      <c r="B109" t="s">
        <v>65</v>
      </c>
    </row>
  </sheetData>
  <sheetProtection sheet="1" objects="1" scenarios="1"/>
  <protectedRanges>
    <protectedRange sqref="D26:E40 C26:C42 I42" name="Range1"/>
    <protectedRange sqref="E26:E37 C30:D30" name="Range1_1"/>
    <protectedRange sqref="C29:D29 C32:D32" name="Range1_2"/>
    <protectedRange sqref="C36:D36" name="Range1_3"/>
    <protectedRange sqref="D37 C37:C42 D38:E40 I42" name="Range1_4"/>
    <protectedRange sqref="C35:D35 C33:D33" name="Range1_5"/>
  </protectedRanges>
  <mergeCells count="13">
    <mergeCell ref="A97:N97"/>
    <mergeCell ref="B100:F100"/>
    <mergeCell ref="B3:G13"/>
    <mergeCell ref="A1:G1"/>
    <mergeCell ref="D42:E42"/>
    <mergeCell ref="B41:C41"/>
    <mergeCell ref="B42:C42"/>
    <mergeCell ref="D41:E41"/>
    <mergeCell ref="G42:L42"/>
    <mergeCell ref="C89:D89"/>
    <mergeCell ref="E89:F89"/>
    <mergeCell ref="B84:L86"/>
    <mergeCell ref="G89:I89"/>
  </mergeCells>
  <conditionalFormatting sqref="E45:E83 E95">
    <cfRule type="cellIs" dxfId="0" priority="2" operator="between">
      <formula>$Q$53</formula>
      <formula>$Q$54</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5:H67"/>
  <sheetViews>
    <sheetView workbookViewId="0">
      <selection activeCell="B30" sqref="B30"/>
    </sheetView>
  </sheetViews>
  <sheetFormatPr defaultColWidth="8.81640625" defaultRowHeight="14.5" x14ac:dyDescent="0.35"/>
  <cols>
    <col min="3" max="3" width="16" customWidth="1"/>
    <col min="4" max="4" width="21.36328125" customWidth="1"/>
    <col min="8" max="8" width="15.36328125" customWidth="1"/>
  </cols>
  <sheetData>
    <row r="5" spans="4:7" x14ac:dyDescent="0.35">
      <c r="D5" s="12">
        <v>374.11291273474779</v>
      </c>
    </row>
    <row r="6" spans="4:7" x14ac:dyDescent="0.35">
      <c r="D6" s="12">
        <v>131.8101157412521</v>
      </c>
      <c r="G6" s="12">
        <v>-158.61178464770396</v>
      </c>
    </row>
    <row r="7" spans="4:7" x14ac:dyDescent="0.35">
      <c r="D7" s="12">
        <v>209.50016580128678</v>
      </c>
      <c r="G7" s="12">
        <v>-337.96166451740186</v>
      </c>
    </row>
    <row r="8" spans="4:7" x14ac:dyDescent="0.35">
      <c r="D8" s="12">
        <v>391.42708359336842</v>
      </c>
      <c r="G8" s="12">
        <v>-204.15530980181703</v>
      </c>
    </row>
    <row r="9" spans="4:7" x14ac:dyDescent="0.35">
      <c r="D9" s="12">
        <v>391.36080265355253</v>
      </c>
      <c r="G9" s="12">
        <v>-325.72709056949617</v>
      </c>
    </row>
    <row r="10" spans="4:7" x14ac:dyDescent="0.35">
      <c r="D10" s="12">
        <v>116.16782606923576</v>
      </c>
      <c r="G10" s="12">
        <v>-467.06089834666392</v>
      </c>
    </row>
    <row r="11" spans="4:7" x14ac:dyDescent="0.35">
      <c r="D11" s="12">
        <v>166.10851009368849</v>
      </c>
      <c r="G11" s="12">
        <v>-109.29561803519721</v>
      </c>
    </row>
    <row r="12" spans="4:7" x14ac:dyDescent="0.35">
      <c r="D12" s="12">
        <v>336.43045129013001</v>
      </c>
      <c r="G12" s="12">
        <v>-51.927653711318996</v>
      </c>
    </row>
    <row r="13" spans="4:7" x14ac:dyDescent="0.35">
      <c r="D13" s="12">
        <v>640.02157754135305</v>
      </c>
      <c r="G13" s="12">
        <v>-384.70529780197091</v>
      </c>
    </row>
    <row r="14" spans="4:7" x14ac:dyDescent="0.35">
      <c r="D14" s="12">
        <v>634.56814661789099</v>
      </c>
      <c r="G14" s="12">
        <v>-502.68776436614996</v>
      </c>
    </row>
    <row r="15" spans="4:7" x14ac:dyDescent="0.35">
      <c r="D15" s="12">
        <v>48.4064571738243</v>
      </c>
      <c r="G15" s="12">
        <v>-431.71050655365099</v>
      </c>
    </row>
    <row r="16" spans="4:7" x14ac:dyDescent="0.35">
      <c r="D16" s="12">
        <v>225.74270236349156</v>
      </c>
      <c r="G16" s="12">
        <v>-859.10517591476594</v>
      </c>
    </row>
    <row r="17" spans="4:7" x14ac:dyDescent="0.35">
      <c r="D17" s="12">
        <v>266.16205714225754</v>
      </c>
      <c r="G17" s="12">
        <v>-188.10159307241463</v>
      </c>
    </row>
    <row r="18" spans="4:7" x14ac:dyDescent="0.35">
      <c r="D18" s="12">
        <v>331.36136236190669</v>
      </c>
      <c r="G18" s="12">
        <v>-178.20264645528852</v>
      </c>
    </row>
    <row r="19" spans="4:7" x14ac:dyDescent="0.35">
      <c r="D19" s="12">
        <v>255.30387010383484</v>
      </c>
      <c r="G19" s="12">
        <v>-246.46365376472448</v>
      </c>
    </row>
    <row r="20" spans="4:7" x14ac:dyDescent="0.35">
      <c r="D20" s="12">
        <v>96.527990242004208</v>
      </c>
      <c r="G20" s="12">
        <v>-359.15181184768642</v>
      </c>
    </row>
    <row r="21" spans="4:7" x14ac:dyDescent="0.35">
      <c r="D21" s="12">
        <v>400.49778873062093</v>
      </c>
      <c r="G21" s="12">
        <v>-245.46055094528072</v>
      </c>
    </row>
    <row r="22" spans="4:7" x14ac:dyDescent="0.35">
      <c r="D22" s="12">
        <v>625.77327582549879</v>
      </c>
      <c r="G22" s="12">
        <v>-361.79239204788109</v>
      </c>
    </row>
    <row r="23" spans="4:7" x14ac:dyDescent="0.35">
      <c r="D23" s="12">
        <v>98.394592174528015</v>
      </c>
      <c r="G23" s="12">
        <v>-86.056110214233001</v>
      </c>
    </row>
    <row r="24" spans="4:7" x14ac:dyDescent="0.35">
      <c r="D24" s="12">
        <v>255.67901908111696</v>
      </c>
      <c r="G24" s="12">
        <v>-32.470121171950936</v>
      </c>
    </row>
    <row r="25" spans="4:7" x14ac:dyDescent="0.35">
      <c r="D25" s="12">
        <v>62.08952439689682</v>
      </c>
      <c r="G25" s="12">
        <v>-829.97091872405906</v>
      </c>
    </row>
    <row r="26" spans="4:7" x14ac:dyDescent="0.35">
      <c r="D26" s="12">
        <v>70.848098726272497</v>
      </c>
      <c r="G26" s="12">
        <v>-135.86528331374902</v>
      </c>
    </row>
    <row r="27" spans="4:7" x14ac:dyDescent="0.35">
      <c r="D27" s="12">
        <v>426.58702925300616</v>
      </c>
      <c r="G27" s="12">
        <v>-185.72629777527106</v>
      </c>
    </row>
    <row r="28" spans="4:7" x14ac:dyDescent="0.35">
      <c r="D28" s="12">
        <v>107.9899102737903</v>
      </c>
      <c r="G28" s="12">
        <v>-544.61438452911477</v>
      </c>
    </row>
    <row r="29" spans="4:7" x14ac:dyDescent="0.35">
      <c r="D29" s="12">
        <v>132.78357592773418</v>
      </c>
      <c r="G29" s="12">
        <v>-133.569782348633</v>
      </c>
    </row>
    <row r="30" spans="4:7" x14ac:dyDescent="0.35">
      <c r="D30" s="12">
        <v>140.15628871917616</v>
      </c>
      <c r="G30" s="12">
        <v>-42.912119197845392</v>
      </c>
    </row>
    <row r="31" spans="4:7" x14ac:dyDescent="0.35">
      <c r="D31" s="12">
        <v>42.152443614006003</v>
      </c>
      <c r="G31" s="12">
        <v>-449.9426955337525</v>
      </c>
    </row>
    <row r="32" spans="4:7" x14ac:dyDescent="0.35">
      <c r="D32" s="12">
        <v>22.787764310836803</v>
      </c>
      <c r="G32" s="12">
        <v>-151.2396131742</v>
      </c>
    </row>
    <row r="33" spans="4:8" x14ac:dyDescent="0.35">
      <c r="D33" s="12">
        <v>337.2308790407177</v>
      </c>
      <c r="G33" s="12">
        <v>-126.8839316201209</v>
      </c>
      <c r="H33" s="12"/>
    </row>
    <row r="34" spans="4:8" x14ac:dyDescent="0.35">
      <c r="D34" s="12">
        <v>357.11008573913693</v>
      </c>
      <c r="G34" s="12">
        <v>-56.339928806901</v>
      </c>
      <c r="H34" s="12"/>
    </row>
    <row r="35" spans="4:8" x14ac:dyDescent="0.35">
      <c r="D35" s="12">
        <v>239.33060401534806</v>
      </c>
      <c r="G35" s="12">
        <v>-229.71996239423598</v>
      </c>
      <c r="H35" s="12"/>
    </row>
    <row r="36" spans="4:8" x14ac:dyDescent="0.35">
      <c r="G36" s="12">
        <v>-16.822407760143307</v>
      </c>
      <c r="H36" s="12"/>
    </row>
    <row r="37" spans="4:8" x14ac:dyDescent="0.35">
      <c r="G37" s="12">
        <v>-31.236510780334502</v>
      </c>
      <c r="H37" s="12"/>
    </row>
    <row r="38" spans="4:8" x14ac:dyDescent="0.35">
      <c r="G38" s="12">
        <v>-166.0974052534099</v>
      </c>
      <c r="H38" s="12"/>
    </row>
    <row r="39" spans="4:8" x14ac:dyDescent="0.35">
      <c r="G39" s="12">
        <v>-358.34966001510702</v>
      </c>
      <c r="H39" s="12"/>
    </row>
    <row r="40" spans="4:8" x14ac:dyDescent="0.35">
      <c r="G40" s="12">
        <v>-156.38571396636803</v>
      </c>
      <c r="H40" s="12"/>
    </row>
    <row r="41" spans="4:8" x14ac:dyDescent="0.35">
      <c r="G41" s="12">
        <v>-142.19462298584415</v>
      </c>
      <c r="H41" s="12"/>
    </row>
    <row r="42" spans="4:8" x14ac:dyDescent="0.35">
      <c r="H42" s="12"/>
    </row>
    <row r="43" spans="4:8" x14ac:dyDescent="0.35">
      <c r="H43" s="12"/>
    </row>
    <row r="44" spans="4:8" x14ac:dyDescent="0.35">
      <c r="H44" s="12"/>
    </row>
    <row r="45" spans="4:8" x14ac:dyDescent="0.35">
      <c r="H45" s="12"/>
    </row>
    <row r="46" spans="4:8" x14ac:dyDescent="0.35">
      <c r="H46" s="12"/>
    </row>
    <row r="47" spans="4:8" x14ac:dyDescent="0.35">
      <c r="H47" s="12"/>
    </row>
    <row r="48" spans="4:8" x14ac:dyDescent="0.35">
      <c r="H48" s="12"/>
    </row>
    <row r="49" spans="8:8" x14ac:dyDescent="0.35">
      <c r="H49" s="12"/>
    </row>
    <row r="50" spans="8:8" x14ac:dyDescent="0.35">
      <c r="H50" s="12"/>
    </row>
    <row r="51" spans="8:8" x14ac:dyDescent="0.35">
      <c r="H51" s="12"/>
    </row>
    <row r="52" spans="8:8" x14ac:dyDescent="0.35">
      <c r="H52" s="12"/>
    </row>
    <row r="53" spans="8:8" x14ac:dyDescent="0.35">
      <c r="H53" s="12"/>
    </row>
    <row r="54" spans="8:8" x14ac:dyDescent="0.35">
      <c r="H54" s="12"/>
    </row>
    <row r="55" spans="8:8" x14ac:dyDescent="0.35">
      <c r="H55" s="12"/>
    </row>
    <row r="56" spans="8:8" x14ac:dyDescent="0.35">
      <c r="H56" s="12"/>
    </row>
    <row r="57" spans="8:8" x14ac:dyDescent="0.35">
      <c r="H57" s="12"/>
    </row>
    <row r="58" spans="8:8" x14ac:dyDescent="0.35">
      <c r="H58" s="12"/>
    </row>
    <row r="59" spans="8:8" x14ac:dyDescent="0.35">
      <c r="H59" s="12"/>
    </row>
    <row r="60" spans="8:8" x14ac:dyDescent="0.35">
      <c r="H60" s="12"/>
    </row>
    <row r="61" spans="8:8" x14ac:dyDescent="0.35">
      <c r="H61" s="12"/>
    </row>
    <row r="62" spans="8:8" x14ac:dyDescent="0.35">
      <c r="H62" s="12"/>
    </row>
    <row r="63" spans="8:8" x14ac:dyDescent="0.35">
      <c r="H63" s="12"/>
    </row>
    <row r="64" spans="8:8" x14ac:dyDescent="0.35">
      <c r="H64" s="12"/>
    </row>
    <row r="65" spans="8:8" x14ac:dyDescent="0.35">
      <c r="H65" s="12"/>
    </row>
    <row r="66" spans="8:8" x14ac:dyDescent="0.35">
      <c r="H66" s="12"/>
    </row>
    <row r="67" spans="8:8" x14ac:dyDescent="0.35">
      <c r="H67"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Ragnar Accounting</dc:creator>
  <cp:lastModifiedBy>Will Strauss</cp:lastModifiedBy>
  <dcterms:created xsi:type="dcterms:W3CDTF">2011-08-18T21:19:56Z</dcterms:created>
  <dcterms:modified xsi:type="dcterms:W3CDTF">2018-11-01T19:13:17Z</dcterms:modified>
</cp:coreProperties>
</file>