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Mike Henderson\Dropbox (Ragnar)\Road Team Folder\Race Director\Northwest Passage\NWP 2019\Race Documents\Pace calc\"/>
    </mc:Choice>
  </mc:AlternateContent>
  <xr:revisionPtr revIDLastSave="0" documentId="13_ncr:1_{43E1DEBB-898C-4E2A-B5A4-F6D5A6936CAC}" xr6:coauthVersionLast="43" xr6:coauthVersionMax="43" xr10:uidLastSave="{00000000-0000-0000-0000-000000000000}"/>
  <bookViews>
    <workbookView xWindow="28690" yWindow="-110" windowWidth="29020" windowHeight="15820" xr2:uid="{00000000-000D-0000-FFFF-FFFF00000000}"/>
  </bookViews>
  <sheets>
    <sheet name="NWP '19 PC" sheetId="2"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 i="2" l="1"/>
  <c r="C34" i="2"/>
  <c r="C33" i="2"/>
  <c r="E33" i="2"/>
  <c r="I69" i="2"/>
  <c r="F19" i="2" l="1"/>
  <c r="D29" i="2" l="1"/>
  <c r="F25" i="2" l="1"/>
  <c r="F24" i="2"/>
  <c r="F23" i="2"/>
  <c r="F22" i="2"/>
  <c r="F21" i="2"/>
  <c r="F20" i="2"/>
  <c r="F18" i="2"/>
  <c r="F17" i="2"/>
  <c r="F16" i="2"/>
  <c r="F15" i="2"/>
  <c r="D33" i="2"/>
  <c r="D34" i="2"/>
  <c r="C35" i="2"/>
  <c r="C36" i="2"/>
  <c r="D36" i="2" s="1"/>
  <c r="C37" i="2"/>
  <c r="C38" i="2"/>
  <c r="D38" i="2" s="1"/>
  <c r="C39" i="2"/>
  <c r="D39" i="2" s="1"/>
  <c r="C40" i="2"/>
  <c r="D40" i="2" s="1"/>
  <c r="C41" i="2"/>
  <c r="D41" i="2" s="1"/>
  <c r="C42" i="2"/>
  <c r="D42" i="2" s="1"/>
  <c r="C43" i="2"/>
  <c r="C44" i="2"/>
  <c r="D44" i="2" s="1"/>
  <c r="C45" i="2"/>
  <c r="D45" i="2" s="1"/>
  <c r="C46" i="2"/>
  <c r="C47" i="2"/>
  <c r="D47" i="2" s="1"/>
  <c r="C48" i="2"/>
  <c r="D48" i="2" s="1"/>
  <c r="C49" i="2"/>
  <c r="C50" i="2"/>
  <c r="D50" i="2" s="1"/>
  <c r="C51" i="2"/>
  <c r="C52" i="2"/>
  <c r="D52" i="2" s="1"/>
  <c r="C53" i="2"/>
  <c r="C54" i="2"/>
  <c r="D54" i="2" s="1"/>
  <c r="C55" i="2"/>
  <c r="D55" i="2" s="1"/>
  <c r="C56" i="2"/>
  <c r="D56" i="2" s="1"/>
  <c r="C57" i="2"/>
  <c r="D57" i="2" s="1"/>
  <c r="C58" i="2"/>
  <c r="D58" i="2" s="1"/>
  <c r="C59" i="2"/>
  <c r="C60" i="2"/>
  <c r="D60" i="2" s="1"/>
  <c r="C61" i="2"/>
  <c r="D61" i="2" s="1"/>
  <c r="C62" i="2"/>
  <c r="D62" i="2" s="1"/>
  <c r="C63" i="2"/>
  <c r="C64" i="2"/>
  <c r="D64" i="2" s="1"/>
  <c r="C65" i="2"/>
  <c r="C66" i="2"/>
  <c r="D66" i="2" s="1"/>
  <c r="C67" i="2"/>
  <c r="C68" i="2"/>
  <c r="D68" i="2" s="1"/>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M33" i="2"/>
  <c r="G33" i="2" s="1"/>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G14" i="2" l="1"/>
  <c r="D35" i="2"/>
  <c r="G35" i="2"/>
  <c r="G16" i="2"/>
  <c r="G15" i="2"/>
  <c r="G24" i="2"/>
  <c r="G19" i="2"/>
  <c r="G17" i="2"/>
  <c r="G20" i="2"/>
  <c r="G18" i="2"/>
  <c r="G21" i="2"/>
  <c r="G22" i="2"/>
  <c r="G25" i="2"/>
  <c r="G46" i="2"/>
  <c r="G23" i="2"/>
  <c r="G67" i="2"/>
  <c r="G65" i="2"/>
  <c r="G63" i="2"/>
  <c r="G59" i="2"/>
  <c r="G53" i="2"/>
  <c r="G51" i="2"/>
  <c r="G49" i="2"/>
  <c r="G43" i="2"/>
  <c r="G42" i="2"/>
  <c r="G37" i="2"/>
  <c r="G38" i="2"/>
  <c r="G39" i="2"/>
  <c r="D51" i="2"/>
  <c r="G66" i="2"/>
  <c r="D59" i="2"/>
  <c r="G55" i="2"/>
  <c r="D63" i="2"/>
  <c r="D43" i="2"/>
  <c r="D46" i="2"/>
  <c r="G50" i="2"/>
  <c r="G58" i="2"/>
  <c r="G34" i="2"/>
  <c r="G62" i="2"/>
  <c r="G54" i="2"/>
  <c r="G61" i="2"/>
  <c r="G36" i="2"/>
  <c r="G52" i="2"/>
  <c r="G44" i="2"/>
  <c r="G47" i="2"/>
  <c r="D67" i="2"/>
  <c r="E34" i="2"/>
  <c r="F33" i="2" s="1"/>
  <c r="D37" i="2"/>
  <c r="G68" i="2"/>
  <c r="D53" i="2"/>
  <c r="G57" i="2"/>
  <c r="G41" i="2"/>
  <c r="G45" i="2"/>
  <c r="G64" i="2"/>
  <c r="D49" i="2"/>
  <c r="D65" i="2"/>
  <c r="G56" i="2"/>
  <c r="G48" i="2"/>
  <c r="G60" i="2"/>
  <c r="G40" i="2"/>
  <c r="E35" i="2" l="1"/>
  <c r="F34" i="2" s="1"/>
  <c r="F30" i="2"/>
  <c r="E36" i="2" l="1"/>
  <c r="E37" i="2" s="1"/>
  <c r="E38" i="2" s="1"/>
  <c r="E39" i="2" s="1"/>
  <c r="F38" i="2" s="1"/>
  <c r="F37" i="2" l="1"/>
  <c r="F35" i="2"/>
  <c r="F36" i="2"/>
  <c r="E40" i="2"/>
  <c r="E41" i="2" l="1"/>
  <c r="E42" i="2" s="1"/>
  <c r="F39" i="2"/>
  <c r="F40" i="2" l="1"/>
  <c r="E43" i="2" l="1"/>
  <c r="F41" i="2"/>
  <c r="E44" i="2" l="1"/>
  <c r="F42" i="2"/>
  <c r="E45" i="2" l="1"/>
  <c r="F43" i="2"/>
  <c r="E46" i="2" l="1"/>
  <c r="F44" i="2"/>
  <c r="E47" i="2" l="1"/>
  <c r="F45" i="2"/>
  <c r="E48" i="2" l="1"/>
  <c r="F46" i="2"/>
  <c r="E49" i="2" l="1"/>
  <c r="F47" i="2"/>
  <c r="E50" i="2" l="1"/>
  <c r="F48" i="2"/>
  <c r="E51" i="2" l="1"/>
  <c r="F49" i="2"/>
  <c r="E52" i="2" l="1"/>
  <c r="F50" i="2"/>
  <c r="E53" i="2" l="1"/>
  <c r="F51" i="2"/>
  <c r="E54" i="2" l="1"/>
  <c r="F52" i="2"/>
  <c r="E55" i="2" l="1"/>
  <c r="F53" i="2"/>
  <c r="E56" i="2" l="1"/>
  <c r="F54" i="2"/>
  <c r="E57" i="2" l="1"/>
  <c r="F55" i="2"/>
  <c r="E58" i="2" l="1"/>
  <c r="F56" i="2"/>
  <c r="E59" i="2" l="1"/>
  <c r="F57" i="2"/>
  <c r="E60" i="2" l="1"/>
  <c r="F58" i="2"/>
  <c r="E61" i="2" l="1"/>
  <c r="F59" i="2"/>
  <c r="E62" i="2" l="1"/>
  <c r="F60" i="2"/>
  <c r="E63" i="2" l="1"/>
  <c r="F61" i="2"/>
  <c r="E64" i="2" l="1"/>
  <c r="F62" i="2"/>
  <c r="E65" i="2" l="1"/>
  <c r="F63" i="2"/>
  <c r="E66" i="2" l="1"/>
  <c r="F64" i="2"/>
  <c r="E67" i="2" l="1"/>
  <c r="F65" i="2"/>
  <c r="E68" i="2" l="1"/>
  <c r="F66" i="2"/>
  <c r="F68" i="2" l="1"/>
  <c r="D30" i="2" s="1"/>
  <c r="F67" i="2"/>
</calcChain>
</file>

<file path=xl/sharedStrings.xml><?xml version="1.0" encoding="utf-8"?>
<sst xmlns="http://schemas.openxmlformats.org/spreadsheetml/2006/main" count="70" uniqueCount="56">
  <si>
    <t>ID</t>
  </si>
  <si>
    <t>Runner Name</t>
  </si>
  <si>
    <t>Role</t>
  </si>
  <si>
    <t>Rank</t>
  </si>
  <si>
    <t>Cell Phone</t>
  </si>
  <si>
    <t>Runner</t>
  </si>
  <si>
    <t>Volunteer</t>
  </si>
  <si>
    <t>Leg</t>
  </si>
  <si>
    <t>Estimated Start</t>
  </si>
  <si>
    <t>Estimated Time</t>
  </si>
  <si>
    <t>Rating</t>
  </si>
  <si>
    <t>Miles</t>
  </si>
  <si>
    <t>Elev +</t>
  </si>
  <si>
    <t>Elev -</t>
  </si>
  <si>
    <t>Net Elev</t>
  </si>
  <si>
    <t>Relative Miles</t>
  </si>
  <si>
    <t>Estimated Finish</t>
  </si>
  <si>
    <t>1st leg</t>
  </si>
  <si>
    <t>2nd leg</t>
  </si>
  <si>
    <t>% slower</t>
  </si>
  <si>
    <t>3rd leg</t>
  </si>
  <si>
    <t>elev +</t>
  </si>
  <si>
    <t>elev -</t>
  </si>
  <si>
    <t>Night legs</t>
  </si>
  <si>
    <t>Estimated End</t>
  </si>
  <si>
    <t>Start</t>
  </si>
  <si>
    <t>Runner Number</t>
  </si>
  <si>
    <t>Name</t>
  </si>
  <si>
    <t>Volunteer 1</t>
  </si>
  <si>
    <t>volunteer 2</t>
  </si>
  <si>
    <t>Volunteer 3</t>
  </si>
  <si>
    <t>Pace (Decimals)</t>
  </si>
  <si>
    <t>Pace (Auto-fill)</t>
  </si>
  <si>
    <t>Start Date</t>
  </si>
  <si>
    <t>End Date</t>
  </si>
  <si>
    <t>PARTICIPANT INSTRUCTIONS:</t>
  </si>
  <si>
    <t>Your team should arrive at the finish line no later than 8:00 PM.</t>
  </si>
  <si>
    <t>1. Enter all info into the cells highlighted in YELLOW</t>
  </si>
  <si>
    <t>ASSIGNED Start Time</t>
  </si>
  <si>
    <t xml:space="preserve">Pace Calculator and Hold Times </t>
  </si>
  <si>
    <r>
      <t xml:space="preserve">2. Enter your team's </t>
    </r>
    <r>
      <rPr>
        <b/>
        <sz val="11"/>
        <color theme="1"/>
        <rFont val="Calibri"/>
        <family val="2"/>
        <scheme val="minor"/>
      </rPr>
      <t>assigned</t>
    </r>
    <r>
      <rPr>
        <sz val="11"/>
        <color theme="1"/>
        <rFont val="Calibri"/>
        <family val="2"/>
        <scheme val="minor"/>
      </rPr>
      <t xml:space="preserve"> start time in cell E12 -  (must be in AM/PM format)</t>
    </r>
  </si>
  <si>
    <t>3. Enter individual paces in cells E14-25 - Pace must be entered in decimal format</t>
  </si>
  <si>
    <t>4. Your estimated finish time will be calculated in cell F30</t>
  </si>
  <si>
    <t>Northwest Passage 2019</t>
  </si>
  <si>
    <t>Runner 1</t>
  </si>
  <si>
    <t>Runner 2</t>
  </si>
  <si>
    <t>Runner 3</t>
  </si>
  <si>
    <t>Runner 4</t>
  </si>
  <si>
    <t>Runner 5</t>
  </si>
  <si>
    <t>Runner 6</t>
  </si>
  <si>
    <t>Runner 7</t>
  </si>
  <si>
    <t>Runner 8</t>
  </si>
  <si>
    <t>Runner 9</t>
  </si>
  <si>
    <t>Runner 10</t>
  </si>
  <si>
    <t>Runner 11</t>
  </si>
  <si>
    <t>Runner12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</si>
</sst>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164" formatCode="h:mm;@"/>
    <numFmt numFmtId="165" formatCode="[$-409]h:mm\ AM/PM;@"/>
    <numFmt numFmtId="166" formatCode="[$-409]m/d/yy\ h:mm\ AM/PM;@"/>
    <numFmt numFmtId="167" formatCode="0.0"/>
  </numFmts>
  <fonts count="11" x14ac:knownFonts="1">
    <font>
      <sz val="11"/>
      <color theme="1"/>
      <name val="Calibri"/>
      <family val="2"/>
      <scheme val="minor"/>
    </font>
    <font>
      <b/>
      <sz val="10"/>
      <name val="Arial"/>
      <family val="2"/>
    </font>
    <font>
      <b/>
      <sz val="11"/>
      <color theme="1"/>
      <name val="Calibri"/>
      <family val="2"/>
      <scheme val="minor"/>
    </font>
    <font>
      <sz val="11"/>
      <name val="Calibri"/>
      <family val="2"/>
      <scheme val="minor"/>
    </font>
    <font>
      <sz val="10"/>
      <color theme="1"/>
      <name val="Cambria"/>
      <family val="1"/>
      <scheme val="major"/>
    </font>
    <font>
      <sz val="10"/>
      <name val="Cambria"/>
      <family val="1"/>
      <scheme val="major"/>
    </font>
    <font>
      <b/>
      <sz val="12"/>
      <color theme="1"/>
      <name val="Calibri"/>
      <family val="2"/>
      <scheme val="minor"/>
    </font>
    <font>
      <b/>
      <sz val="14"/>
      <color theme="1"/>
      <name val="Calibri"/>
      <family val="2"/>
      <scheme val="minor"/>
    </font>
    <font>
      <sz val="18"/>
      <color theme="1"/>
      <name val="Calibri"/>
      <family val="2"/>
      <scheme val="minor"/>
    </font>
    <font>
      <sz val="20"/>
      <color theme="1"/>
      <name val="Calibri"/>
      <family val="2"/>
      <scheme val="minor"/>
    </font>
    <font>
      <sz val="8"/>
      <name val="Calibri"/>
      <family val="2"/>
      <scheme val="minor"/>
    </font>
  </fonts>
  <fills count="9">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bgColor indexed="64"/>
      </patternFill>
    </fill>
  </fills>
  <borders count="39">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08">
    <xf numFmtId="0" fontId="0" fillId="0" borderId="0" xfId="0"/>
    <xf numFmtId="0" fontId="0" fillId="0" borderId="5" xfId="0" applyFill="1" applyBorder="1" applyAlignment="1" applyProtection="1">
      <alignment horizontal="center"/>
    </xf>
    <xf numFmtId="0" fontId="0" fillId="0" borderId="0" xfId="0" applyFill="1" applyBorder="1" applyAlignment="1" applyProtection="1">
      <alignment horizontal="center"/>
    </xf>
    <xf numFmtId="41" fontId="0" fillId="0" borderId="1" xfId="0" applyNumberFormat="1" applyBorder="1" applyAlignment="1" applyProtection="1">
      <alignment horizontal="center"/>
    </xf>
    <xf numFmtId="41" fontId="0" fillId="0" borderId="7" xfId="0" applyNumberFormat="1" applyBorder="1" applyAlignment="1" applyProtection="1">
      <alignment horizontal="center"/>
    </xf>
    <xf numFmtId="41" fontId="0" fillId="0" borderId="11" xfId="0" applyNumberFormat="1" applyBorder="1" applyAlignment="1" applyProtection="1">
      <alignment horizontal="center"/>
    </xf>
    <xf numFmtId="41" fontId="0" fillId="0" borderId="9" xfId="0" applyNumberFormat="1" applyFill="1" applyBorder="1" applyAlignment="1" applyProtection="1">
      <alignment horizontal="center"/>
      <protection locked="0"/>
    </xf>
    <xf numFmtId="41" fontId="0" fillId="0" borderId="5" xfId="0" applyNumberFormat="1" applyFill="1" applyBorder="1" applyAlignment="1" applyProtection="1">
      <alignment horizontal="center"/>
    </xf>
    <xf numFmtId="41" fontId="0" fillId="0" borderId="15" xfId="0" applyNumberFormat="1" applyFill="1" applyBorder="1" applyAlignment="1" applyProtection="1">
      <alignment horizontal="center"/>
    </xf>
    <xf numFmtId="41" fontId="0" fillId="0" borderId="29" xfId="0" applyNumberFormat="1" applyFill="1" applyBorder="1" applyAlignment="1" applyProtection="1">
      <alignment horizontal="center"/>
    </xf>
    <xf numFmtId="41" fontId="0" fillId="0" borderId="20" xfId="0" applyNumberFormat="1" applyFill="1" applyBorder="1" applyAlignment="1" applyProtection="1">
      <alignment horizontal="center"/>
    </xf>
    <xf numFmtId="41" fontId="0" fillId="0" borderId="13" xfId="0" applyNumberFormat="1" applyFill="1"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Protection="1"/>
    <xf numFmtId="21" fontId="3" fillId="3" borderId="9" xfId="0" applyNumberFormat="1" applyFont="1" applyFill="1" applyBorder="1" applyAlignment="1" applyProtection="1">
      <alignment horizontal="center"/>
    </xf>
    <xf numFmtId="20" fontId="0" fillId="0" borderId="0" xfId="0" applyNumberFormat="1" applyProtection="1"/>
    <xf numFmtId="0" fontId="0" fillId="0" borderId="0" xfId="0" applyBorder="1" applyAlignment="1" applyProtection="1">
      <alignment horizontal="center"/>
    </xf>
    <xf numFmtId="0" fontId="0" fillId="0" borderId="0" xfId="0" applyBorder="1" applyProtection="1"/>
    <xf numFmtId="0" fontId="2" fillId="0" borderId="23" xfId="0" applyFont="1" applyBorder="1" applyProtection="1"/>
    <xf numFmtId="0" fontId="2" fillId="0" borderId="26" xfId="0" applyFont="1" applyBorder="1" applyAlignment="1" applyProtection="1">
      <alignment horizontal="center"/>
    </xf>
    <xf numFmtId="0" fontId="2" fillId="0" borderId="0" xfId="0" applyFont="1" applyBorder="1" applyAlignment="1" applyProtection="1">
      <alignment horizontal="center"/>
    </xf>
    <xf numFmtId="165" fontId="0" fillId="0" borderId="0" xfId="0" applyNumberFormat="1" applyBorder="1" applyAlignment="1" applyProtection="1">
      <alignment horizontal="center"/>
    </xf>
    <xf numFmtId="2" fontId="0" fillId="0" borderId="27" xfId="0" applyNumberFormat="1" applyBorder="1" applyAlignment="1" applyProtection="1">
      <alignment horizontal="center"/>
    </xf>
    <xf numFmtId="0" fontId="0" fillId="4" borderId="0" xfId="0" applyFill="1" applyProtection="1"/>
    <xf numFmtId="9" fontId="0" fillId="4" borderId="0" xfId="0" applyNumberFormat="1" applyFill="1" applyProtection="1"/>
    <xf numFmtId="166" fontId="0" fillId="4" borderId="0" xfId="0" applyNumberFormat="1" applyFill="1" applyProtection="1"/>
    <xf numFmtId="0" fontId="2" fillId="0" borderId="24" xfId="0" applyFont="1" applyBorder="1" applyAlignment="1" applyProtection="1">
      <alignment horizontal="center"/>
    </xf>
    <xf numFmtId="0" fontId="2" fillId="0" borderId="19" xfId="0" applyFont="1" applyBorder="1" applyAlignment="1" applyProtection="1">
      <alignment horizontal="center"/>
    </xf>
    <xf numFmtId="165" fontId="0" fillId="0" borderId="19" xfId="0" applyNumberFormat="1" applyBorder="1" applyAlignment="1" applyProtection="1">
      <alignment horizontal="center"/>
    </xf>
    <xf numFmtId="0" fontId="0" fillId="0" borderId="19" xfId="0" applyBorder="1" applyAlignment="1" applyProtection="1">
      <alignment horizontal="center"/>
    </xf>
    <xf numFmtId="2" fontId="0" fillId="0" borderId="25" xfId="0" applyNumberFormat="1" applyBorder="1" applyAlignment="1" applyProtection="1">
      <alignment horizontal="center"/>
    </xf>
    <xf numFmtId="166" fontId="0" fillId="0" borderId="0" xfId="0" applyNumberFormat="1" applyProtection="1"/>
    <xf numFmtId="2" fontId="0" fillId="5" borderId="9" xfId="0" applyNumberFormat="1" applyFill="1" applyBorder="1" applyAlignment="1" applyProtection="1">
      <alignment horizontal="center"/>
      <protection locked="0"/>
    </xf>
    <xf numFmtId="0" fontId="0" fillId="5" borderId="4" xfId="0" applyFill="1" applyBorder="1" applyProtection="1">
      <protection locked="0"/>
    </xf>
    <xf numFmtId="0" fontId="0" fillId="5" borderId="10" xfId="0" applyFill="1" applyBorder="1" applyProtection="1">
      <protection locked="0"/>
    </xf>
    <xf numFmtId="0" fontId="0" fillId="5" borderId="14" xfId="0" applyFill="1" applyBorder="1" applyProtection="1">
      <protection locked="0"/>
    </xf>
    <xf numFmtId="0" fontId="0" fillId="5" borderId="8" xfId="0" applyFill="1" applyBorder="1" applyProtection="1">
      <protection locked="0"/>
    </xf>
    <xf numFmtId="0" fontId="0" fillId="5" borderId="3" xfId="0" applyFill="1" applyBorder="1" applyProtection="1">
      <protection locked="0"/>
    </xf>
    <xf numFmtId="0" fontId="0" fillId="5" borderId="12" xfId="0" applyFill="1" applyBorder="1" applyProtection="1">
      <protection locked="0"/>
    </xf>
    <xf numFmtId="0" fontId="0" fillId="0" borderId="22" xfId="0" applyBorder="1" applyProtection="1"/>
    <xf numFmtId="0" fontId="0" fillId="0" borderId="21" xfId="0" applyBorder="1" applyProtection="1"/>
    <xf numFmtId="0" fontId="0" fillId="0" borderId="23" xfId="0" applyBorder="1" applyProtection="1"/>
    <xf numFmtId="0" fontId="0" fillId="0" borderId="26" xfId="0" applyBorder="1" applyProtection="1"/>
    <xf numFmtId="0" fontId="0" fillId="0" borderId="27" xfId="0" applyBorder="1" applyProtection="1"/>
    <xf numFmtId="0" fontId="0" fillId="0" borderId="24" xfId="0" applyBorder="1" applyProtection="1"/>
    <xf numFmtId="0" fontId="0" fillId="0" borderId="19" xfId="0" applyBorder="1" applyProtection="1"/>
    <xf numFmtId="0" fontId="0" fillId="0" borderId="25" xfId="0" applyBorder="1" applyProtection="1"/>
    <xf numFmtId="0" fontId="0" fillId="6" borderId="2" xfId="0" applyFill="1" applyBorder="1" applyProtection="1"/>
    <xf numFmtId="46" fontId="3" fillId="6" borderId="11" xfId="0" applyNumberFormat="1" applyFont="1" applyFill="1" applyBorder="1" applyProtection="1"/>
    <xf numFmtId="0" fontId="2" fillId="0" borderId="0" xfId="0" applyFont="1" applyAlignment="1" applyProtection="1">
      <alignment horizontal="center"/>
    </xf>
    <xf numFmtId="164" fontId="0" fillId="0" borderId="27" xfId="0" applyNumberFormat="1" applyBorder="1" applyAlignment="1" applyProtection="1">
      <alignment horizontal="center"/>
    </xf>
    <xf numFmtId="165" fontId="0" fillId="0" borderId="26" xfId="0" applyNumberFormat="1" applyBorder="1" applyAlignment="1" applyProtection="1">
      <alignment horizontal="center"/>
    </xf>
    <xf numFmtId="165" fontId="0" fillId="0" borderId="24" xfId="0" applyNumberFormat="1" applyBorder="1" applyAlignment="1" applyProtection="1">
      <alignment horizontal="center"/>
    </xf>
    <xf numFmtId="164" fontId="0" fillId="0" borderId="25" xfId="0" applyNumberFormat="1" applyBorder="1" applyAlignment="1" applyProtection="1">
      <alignment horizontal="center"/>
    </xf>
    <xf numFmtId="0" fontId="6" fillId="0" borderId="22" xfId="0" applyFont="1" applyBorder="1" applyAlignment="1" applyProtection="1">
      <alignment horizontal="center"/>
    </xf>
    <xf numFmtId="0" fontId="6" fillId="0" borderId="21" xfId="0" applyFont="1" applyBorder="1" applyAlignment="1" applyProtection="1">
      <alignment horizontal="center"/>
    </xf>
    <xf numFmtId="0" fontId="6" fillId="0" borderId="23" xfId="0" applyFont="1" applyBorder="1" applyAlignment="1" applyProtection="1">
      <alignment horizontal="center"/>
    </xf>
    <xf numFmtId="165" fontId="0" fillId="0" borderId="26" xfId="0" applyNumberFormat="1" applyFill="1" applyBorder="1" applyAlignment="1" applyProtection="1">
      <alignment horizontal="center"/>
    </xf>
    <xf numFmtId="0" fontId="1" fillId="2" borderId="30" xfId="0" applyFont="1" applyFill="1" applyBorder="1" applyAlignment="1" applyProtection="1">
      <alignment horizontal="center"/>
    </xf>
    <xf numFmtId="0" fontId="0" fillId="5" borderId="16" xfId="0" applyFill="1" applyBorder="1" applyAlignment="1" applyProtection="1">
      <alignment horizontal="center"/>
      <protection locked="0"/>
    </xf>
    <xf numFmtId="0" fontId="0" fillId="5" borderId="8"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28" xfId="0" applyFill="1" applyBorder="1" applyAlignment="1" applyProtection="1">
      <alignment horizontal="center"/>
      <protection locked="0"/>
    </xf>
    <xf numFmtId="0" fontId="0" fillId="0" borderId="33" xfId="0" applyBorder="1" applyAlignment="1" applyProtection="1">
      <alignment horizontal="center"/>
      <protection locked="0"/>
    </xf>
    <xf numFmtId="41" fontId="0" fillId="0" borderId="33" xfId="0" applyNumberFormat="1" applyFill="1" applyBorder="1" applyAlignment="1" applyProtection="1">
      <alignment horizontal="center"/>
      <protection locked="0"/>
    </xf>
    <xf numFmtId="41" fontId="0" fillId="0" borderId="34" xfId="0" applyNumberFormat="1" applyFill="1" applyBorder="1" applyAlignment="1" applyProtection="1">
      <alignment horizontal="center"/>
    </xf>
    <xf numFmtId="41" fontId="0" fillId="0" borderId="6" xfId="0" applyNumberFormat="1" applyFill="1" applyBorder="1" applyAlignment="1" applyProtection="1">
      <alignment horizontal="center"/>
    </xf>
    <xf numFmtId="0" fontId="1" fillId="2" borderId="17" xfId="0" applyFont="1" applyFill="1" applyBorder="1" applyAlignment="1" applyProtection="1">
      <alignment horizontal="center"/>
    </xf>
    <xf numFmtId="0" fontId="1" fillId="2" borderId="18" xfId="0" applyFont="1" applyFill="1" applyBorder="1" applyAlignment="1" applyProtection="1">
      <alignment horizontal="center"/>
    </xf>
    <xf numFmtId="21" fontId="3" fillId="3" borderId="13" xfId="0" applyNumberFormat="1" applyFont="1" applyFill="1" applyBorder="1" applyAlignment="1" applyProtection="1">
      <alignment horizontal="center"/>
    </xf>
    <xf numFmtId="0" fontId="0" fillId="0" borderId="15" xfId="0" applyFill="1" applyBorder="1" applyAlignment="1" applyProtection="1">
      <alignment horizontal="center"/>
    </xf>
    <xf numFmtId="167" fontId="0" fillId="0" borderId="0" xfId="0" applyNumberFormat="1" applyProtection="1"/>
    <xf numFmtId="0" fontId="6" fillId="7" borderId="22" xfId="0" applyFont="1" applyFill="1" applyBorder="1" applyAlignment="1" applyProtection="1">
      <alignment horizontal="center"/>
    </xf>
    <xf numFmtId="0" fontId="6" fillId="7" borderId="21" xfId="0" applyFont="1" applyFill="1" applyBorder="1" applyAlignment="1" applyProtection="1">
      <alignment horizontal="center"/>
    </xf>
    <xf numFmtId="0" fontId="6" fillId="7" borderId="23" xfId="0" applyFont="1" applyFill="1" applyBorder="1" applyAlignment="1" applyProtection="1">
      <alignment horizontal="center"/>
    </xf>
    <xf numFmtId="167" fontId="4" fillId="7" borderId="26" xfId="0" applyNumberFormat="1" applyFont="1" applyFill="1" applyBorder="1" applyAlignment="1" applyProtection="1">
      <alignment horizontal="center"/>
    </xf>
    <xf numFmtId="1" fontId="4" fillId="7" borderId="0" xfId="0" applyNumberFormat="1" applyFont="1" applyFill="1" applyBorder="1" applyAlignment="1" applyProtection="1">
      <alignment horizontal="center"/>
    </xf>
    <xf numFmtId="1" fontId="0" fillId="7" borderId="27" xfId="0" applyNumberFormat="1" applyFill="1" applyBorder="1" applyAlignment="1" applyProtection="1">
      <alignment horizontal="center"/>
    </xf>
    <xf numFmtId="1" fontId="5" fillId="7" borderId="0" xfId="0" applyNumberFormat="1" applyFont="1" applyFill="1" applyBorder="1" applyAlignment="1" applyProtection="1">
      <alignment horizontal="center"/>
    </xf>
    <xf numFmtId="167" fontId="4" fillId="7" borderId="24" xfId="0" applyNumberFormat="1" applyFont="1" applyFill="1" applyBorder="1" applyAlignment="1" applyProtection="1">
      <alignment horizontal="center"/>
    </xf>
    <xf numFmtId="1" fontId="4" fillId="7" borderId="19" xfId="0" applyNumberFormat="1" applyFont="1" applyFill="1" applyBorder="1" applyAlignment="1" applyProtection="1">
      <alignment horizontal="center"/>
    </xf>
    <xf numFmtId="1" fontId="0" fillId="7" borderId="25" xfId="0" applyNumberFormat="1" applyFill="1" applyBorder="1" applyAlignment="1" applyProtection="1">
      <alignment horizontal="center"/>
    </xf>
    <xf numFmtId="0" fontId="0" fillId="0" borderId="0" xfId="0" applyProtection="1">
      <protection locked="0"/>
    </xf>
    <xf numFmtId="0" fontId="9" fillId="0" borderId="0" xfId="0" applyFont="1" applyBorder="1" applyAlignment="1" applyProtection="1">
      <alignment horizontal="left"/>
      <protection locked="0"/>
    </xf>
    <xf numFmtId="0" fontId="9" fillId="0" borderId="0" xfId="0" applyFont="1" applyBorder="1" applyAlignment="1" applyProtection="1">
      <protection locked="0"/>
    </xf>
    <xf numFmtId="0" fontId="7" fillId="0" borderId="21" xfId="0" applyFont="1" applyBorder="1" applyProtection="1">
      <protection locked="0"/>
    </xf>
    <xf numFmtId="0" fontId="0" fillId="0" borderId="21" xfId="0" applyBorder="1" applyProtection="1">
      <protection locked="0"/>
    </xf>
    <xf numFmtId="0" fontId="0" fillId="5" borderId="0" xfId="0" applyFill="1" applyBorder="1" applyProtection="1">
      <protection locked="0"/>
    </xf>
    <xf numFmtId="0" fontId="0" fillId="0" borderId="0" xfId="0" applyBorder="1" applyProtection="1">
      <protection locked="0"/>
    </xf>
    <xf numFmtId="0" fontId="1" fillId="2" borderId="35" xfId="0" applyFont="1" applyFill="1" applyBorder="1" applyAlignment="1" applyProtection="1">
      <alignment horizontal="center"/>
    </xf>
    <xf numFmtId="41" fontId="0" fillId="0" borderId="36" xfId="0" applyNumberFormat="1" applyBorder="1" applyAlignment="1" applyProtection="1">
      <alignment horizontal="center"/>
    </xf>
    <xf numFmtId="41" fontId="0" fillId="0" borderId="37" xfId="0" applyNumberFormat="1" applyBorder="1" applyAlignment="1" applyProtection="1">
      <alignment horizontal="center"/>
    </xf>
    <xf numFmtId="14" fontId="0" fillId="8" borderId="38" xfId="0" applyNumberFormat="1" applyFill="1" applyBorder="1" applyAlignment="1" applyProtection="1">
      <alignment horizontal="center"/>
      <protection locked="0"/>
    </xf>
    <xf numFmtId="165" fontId="0" fillId="5" borderId="38" xfId="0" applyNumberFormat="1" applyFill="1" applyBorder="1" applyAlignment="1" applyProtection="1">
      <alignment horizontal="center"/>
      <protection locked="0"/>
    </xf>
    <xf numFmtId="0" fontId="1" fillId="6" borderId="4"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2" fontId="0" fillId="5" borderId="13" xfId="0" applyNumberFormat="1" applyFill="1" applyBorder="1" applyAlignment="1" applyProtection="1">
      <alignment horizontal="center"/>
      <protection locked="0"/>
    </xf>
    <xf numFmtId="166" fontId="6" fillId="0" borderId="0" xfId="0" applyNumberFormat="1" applyFont="1" applyFill="1" applyBorder="1" applyAlignment="1" applyProtection="1">
      <alignment horizontal="left" indent="1"/>
    </xf>
    <xf numFmtId="0" fontId="8" fillId="0" borderId="0" xfId="0" applyFont="1" applyAlignment="1" applyProtection="1">
      <alignment horizontal="left"/>
      <protection locked="0"/>
    </xf>
    <xf numFmtId="0" fontId="2" fillId="6" borderId="4" xfId="0" applyFont="1" applyFill="1" applyBorder="1" applyAlignment="1" applyProtection="1">
      <alignment horizontal="center"/>
    </xf>
    <xf numFmtId="0" fontId="2" fillId="6" borderId="31" xfId="0" applyFont="1" applyFill="1" applyBorder="1" applyAlignment="1" applyProtection="1">
      <alignment horizontal="center"/>
    </xf>
    <xf numFmtId="0" fontId="2" fillId="6" borderId="14" xfId="0" applyFont="1" applyFill="1" applyBorder="1" applyAlignment="1" applyProtection="1">
      <alignment horizontal="center"/>
    </xf>
    <xf numFmtId="0" fontId="2" fillId="6" borderId="32" xfId="0" applyFont="1" applyFill="1" applyBorder="1" applyAlignment="1" applyProtection="1">
      <alignment horizontal="center"/>
    </xf>
    <xf numFmtId="19" fontId="0" fillId="6" borderId="4" xfId="0" applyNumberFormat="1" applyFill="1" applyBorder="1" applyAlignment="1" applyProtection="1">
      <alignment horizontal="center"/>
    </xf>
    <xf numFmtId="19" fontId="0" fillId="6" borderId="18" xfId="0" applyNumberFormat="1" applyFill="1" applyBorder="1" applyAlignment="1" applyProtection="1">
      <alignment horizontal="center"/>
    </xf>
    <xf numFmtId="19" fontId="0" fillId="6" borderId="14" xfId="0" applyNumberFormat="1" applyFill="1" applyBorder="1" applyAlignment="1" applyProtection="1">
      <alignment horizontal="center"/>
    </xf>
    <xf numFmtId="19" fontId="0" fillId="6" borderId="15" xfId="0" applyNumberFormat="1" applyFill="1" applyBorder="1" applyAlignment="1" applyProtection="1">
      <alignment horizontal="center"/>
    </xf>
  </cellXfs>
  <cellStyles count="1">
    <cellStyle name="Normal" xfId="0" builtinId="0"/>
  </cellStyles>
  <dxfs count="1">
    <dxf>
      <font>
        <color theme="3" tint="-0.24994659260841701"/>
      </font>
      <fill>
        <patternFill>
          <bgColor theme="3" tint="0.7999816888943144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254000</xdr:colOff>
      <xdr:row>69</xdr:row>
      <xdr:rowOff>169333</xdr:rowOff>
    </xdr:from>
    <xdr:to>
      <xdr:col>13</xdr:col>
      <xdr:colOff>373944</xdr:colOff>
      <xdr:row>85</xdr:row>
      <xdr:rowOff>135466</xdr:rowOff>
    </xdr:to>
    <xdr:sp macro="" textlink="">
      <xdr:nvSpPr>
        <xdr:cNvPr id="5" name="TextBox 4">
          <a:extLst>
            <a:ext uri="{FF2B5EF4-FFF2-40B4-BE49-F238E27FC236}">
              <a16:creationId xmlns:a16="http://schemas.microsoft.com/office/drawing/2014/main" id="{2E281582-E8A1-4ED3-8915-A0AA7D1CC88F}"/>
            </a:ext>
          </a:extLst>
        </xdr:cNvPr>
        <xdr:cNvSpPr txBox="1"/>
      </xdr:nvSpPr>
      <xdr:spPr>
        <a:xfrm>
          <a:off x="254000" y="13208000"/>
          <a:ext cx="11091333" cy="2908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u="sng"/>
            <a:t>UNDERSTANDING PROJECTIONS AND START TIMES</a:t>
          </a:r>
          <a:endParaRPr lang="en-US" b="1"/>
        </a:p>
        <a:p>
          <a:r>
            <a:rPr lang="en-US"/>
            <a:t>­­­­Accurate projections are critical to a successful Ragnar Relay. At any given spot along the race route we have the course set-up and volunteers in place for about a 12 hour window. Based on your projections we will start your teams in a way that will keep them within this window. If a team runs just one minute per mile faster than they projected they will be 3 hours ahead of their projection by the end of the race. For some teams this could mean that they will be ahead of the set-up crew. </a:t>
          </a:r>
          <a:br>
            <a:rPr lang="en-US"/>
          </a:br>
          <a:br>
            <a:rPr lang="en-US"/>
          </a:br>
          <a:r>
            <a:rPr lang="en-US" b="1" u="sng"/>
            <a:t>POLICIES AND PROCEDURES</a:t>
          </a:r>
          <a:endParaRPr lang="en-US" b="1"/>
        </a:p>
        <a:p>
          <a:r>
            <a:rPr lang="en-US" b="1"/>
            <a:t>Getting ahead of the set-up crew</a:t>
          </a:r>
        </a:p>
        <a:p>
          <a:r>
            <a:rPr lang="en-US"/>
            <a:t>We understand that it is impossible to perfectly project your teams pace. So we give teams a buffer zone before forcing them to stop at an exchange. If your team gets ahead of this buffer we will hold your team at one of the major exchanges. To avoid stopping your team again later in the race, we will not let the team run again until the times represented in the graph below. </a:t>
          </a:r>
          <a:br>
            <a:rPr lang="en-US"/>
          </a:br>
          <a:r>
            <a:rPr lang="en-US" b="1"/>
            <a:t>Getting behind the clean-up crew</a:t>
          </a:r>
        </a:p>
        <a:p>
          <a:r>
            <a:rPr lang="en-US"/>
            <a:t>If a team gets behind projections and falls behind the clean-up crew we will usually allow the team to stay on the course and finish the race, but we reserve the right to force teams to leave the course if being on the course becomes a safety concern. </a:t>
          </a:r>
          <a:br>
            <a:rPr lang="en-US"/>
          </a:br>
          <a:r>
            <a:rPr lang="en-US" b="1"/>
            <a:t>Penalties</a:t>
          </a:r>
        </a:p>
        <a:p>
          <a:r>
            <a:rPr lang="en-US"/>
            <a:t>There are no formal penalties for submitting inaccurate paces. However, if you are held at an exchange, this time will not be adjusted from your overall time, and is considered a time penalty. </a:t>
          </a:r>
          <a:br>
            <a:rPr lang="en-US"/>
          </a:br>
          <a:br>
            <a:rPr lang="en-US"/>
          </a:br>
          <a:r>
            <a:rPr lang="en-US" b="1"/>
            <a:t>OFFICIAL HOLDING TIMES</a:t>
          </a:r>
        </a:p>
        <a:p>
          <a:r>
            <a:rPr lang="en-US" b="1"/>
            <a:t>Please be sure that</a:t>
          </a:r>
          <a:r>
            <a:rPr lang="en-US" b="1" baseline="0"/>
            <a:t> your pacing estimates follow these hold times listed below. </a:t>
          </a:r>
          <a:endParaRPr lang="en-US" b="1"/>
        </a:p>
        <a:p>
          <a:endParaRPr lang="en-US" sz="1100"/>
        </a:p>
      </xdr:txBody>
    </xdr:sp>
    <xdr:clientData/>
  </xdr:twoCellAnchor>
  <xdr:twoCellAnchor editAs="oneCell">
    <xdr:from>
      <xdr:col>1</xdr:col>
      <xdr:colOff>232834</xdr:colOff>
      <xdr:row>86</xdr:row>
      <xdr:rowOff>105833</xdr:rowOff>
    </xdr:from>
    <xdr:to>
      <xdr:col>13</xdr:col>
      <xdr:colOff>395111</xdr:colOff>
      <xdr:row>102</xdr:row>
      <xdr:rowOff>129508</xdr:rowOff>
    </xdr:to>
    <xdr:pic>
      <xdr:nvPicPr>
        <xdr:cNvPr id="2" name="Picture 1">
          <a:extLst>
            <a:ext uri="{FF2B5EF4-FFF2-40B4-BE49-F238E27FC236}">
              <a16:creationId xmlns:a16="http://schemas.microsoft.com/office/drawing/2014/main" id="{160C2A88-4414-4FDC-9D48-E61679F8B223}"/>
            </a:ext>
          </a:extLst>
        </xdr:cNvPr>
        <xdr:cNvPicPr>
          <a:picLocks noChangeAspect="1"/>
        </xdr:cNvPicPr>
      </xdr:nvPicPr>
      <xdr:blipFill>
        <a:blip xmlns:r="http://schemas.openxmlformats.org/officeDocument/2006/relationships" r:embed="rId1"/>
        <a:stretch>
          <a:fillRect/>
        </a:stretch>
      </xdr:blipFill>
      <xdr:spPr>
        <a:xfrm>
          <a:off x="867834" y="16270111"/>
          <a:ext cx="10498666" cy="29587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72"/>
  <sheetViews>
    <sheetView showGridLines="0" tabSelected="1" zoomScale="90" zoomScaleNormal="90" workbookViewId="0">
      <selection activeCell="R18" sqref="R18"/>
    </sheetView>
  </sheetViews>
  <sheetFormatPr defaultColWidth="9.08984375" defaultRowHeight="14.5" x14ac:dyDescent="0.35"/>
  <cols>
    <col min="1" max="1" width="9.08984375" style="14"/>
    <col min="2" max="2" width="4.6328125" style="14" bestFit="1" customWidth="1"/>
    <col min="3" max="3" width="19.36328125" style="14" customWidth="1"/>
    <col min="4" max="4" width="22.54296875" style="14" customWidth="1"/>
    <col min="5" max="5" width="20" style="14" customWidth="1"/>
    <col min="6" max="7" width="20.453125" style="14" customWidth="1"/>
    <col min="8" max="8" width="20.08984375" style="14" hidden="1" customWidth="1"/>
    <col min="9" max="11" width="10" style="14" customWidth="1"/>
    <col min="12" max="12" width="10.36328125" style="14" customWidth="1"/>
    <col min="13" max="13" width="16.453125" style="14" hidden="1" customWidth="1"/>
    <col min="14" max="14" width="14" style="14" customWidth="1"/>
    <col min="15" max="15" width="11.6328125" style="14" hidden="1" customWidth="1"/>
    <col min="16" max="16" width="16.36328125" style="14" hidden="1" customWidth="1"/>
    <col min="17" max="17" width="22.6328125" style="14" hidden="1" customWidth="1"/>
    <col min="18" max="16384" width="9.08984375" style="14"/>
  </cols>
  <sheetData>
    <row r="1" spans="2:10" ht="23.5" x14ac:dyDescent="0.55000000000000004">
      <c r="C1" s="99" t="s">
        <v>43</v>
      </c>
      <c r="D1" s="99"/>
      <c r="E1" s="83"/>
    </row>
    <row r="2" spans="2:10" ht="27.65" customHeight="1" x14ac:dyDescent="0.6">
      <c r="C2" s="84" t="s">
        <v>39</v>
      </c>
      <c r="D2" s="85"/>
      <c r="E2" s="83"/>
    </row>
    <row r="3" spans="2:10" ht="19.75" customHeight="1" thickBot="1" x14ac:dyDescent="0.65">
      <c r="B3" s="18"/>
      <c r="C3" s="84"/>
      <c r="D3" s="85"/>
      <c r="E3" s="83"/>
    </row>
    <row r="4" spans="2:10" ht="18.5" x14ac:dyDescent="0.45">
      <c r="B4" s="40"/>
      <c r="C4" s="86" t="s">
        <v>35</v>
      </c>
      <c r="D4" s="87"/>
      <c r="E4" s="87"/>
      <c r="F4" s="41"/>
      <c r="G4" s="42"/>
    </row>
    <row r="5" spans="2:10" x14ac:dyDescent="0.35">
      <c r="B5" s="43"/>
      <c r="C5" s="88" t="s">
        <v>37</v>
      </c>
      <c r="D5" s="88"/>
      <c r="E5" s="88"/>
      <c r="F5" s="18"/>
      <c r="G5" s="44"/>
    </row>
    <row r="6" spans="2:10" x14ac:dyDescent="0.35">
      <c r="B6" s="43"/>
      <c r="C6" s="89" t="s">
        <v>40</v>
      </c>
      <c r="D6" s="89"/>
      <c r="E6" s="89"/>
      <c r="F6" s="18"/>
      <c r="G6" s="44"/>
    </row>
    <row r="7" spans="2:10" x14ac:dyDescent="0.35">
      <c r="B7" s="43"/>
      <c r="C7" s="89" t="s">
        <v>41</v>
      </c>
      <c r="D7" s="89"/>
      <c r="E7" s="89"/>
      <c r="F7" s="18"/>
      <c r="G7" s="44"/>
    </row>
    <row r="8" spans="2:10" x14ac:dyDescent="0.35">
      <c r="B8" s="43"/>
      <c r="C8" s="89" t="s">
        <v>42</v>
      </c>
      <c r="D8" s="89"/>
      <c r="E8" s="89"/>
      <c r="F8" s="18"/>
      <c r="G8" s="44"/>
    </row>
    <row r="9" spans="2:10" ht="7" customHeight="1" thickBot="1" x14ac:dyDescent="0.4">
      <c r="B9" s="45"/>
      <c r="C9" s="46"/>
      <c r="D9" s="46"/>
      <c r="E9" s="46"/>
      <c r="F9" s="46"/>
      <c r="G9" s="47"/>
    </row>
    <row r="11" spans="2:10" x14ac:dyDescent="0.35">
      <c r="C11" s="50" t="s">
        <v>33</v>
      </c>
      <c r="D11" s="50" t="s">
        <v>34</v>
      </c>
      <c r="E11" s="50" t="s">
        <v>38</v>
      </c>
    </row>
    <row r="12" spans="2:10" ht="15" thickBot="1" x14ac:dyDescent="0.4">
      <c r="C12" s="93">
        <v>43658</v>
      </c>
      <c r="D12" s="93">
        <v>43659</v>
      </c>
      <c r="E12" s="94">
        <v>7.375</v>
      </c>
    </row>
    <row r="13" spans="2:10" ht="15" thickBot="1" x14ac:dyDescent="0.4">
      <c r="B13" s="90" t="s">
        <v>0</v>
      </c>
      <c r="C13" s="95" t="s">
        <v>27</v>
      </c>
      <c r="D13" s="96" t="s">
        <v>2</v>
      </c>
      <c r="E13" s="96" t="s">
        <v>31</v>
      </c>
      <c r="F13" s="68" t="s">
        <v>32</v>
      </c>
      <c r="G13" s="69" t="s">
        <v>3</v>
      </c>
      <c r="H13" s="59" t="s">
        <v>4</v>
      </c>
    </row>
    <row r="14" spans="2:10" x14ac:dyDescent="0.35">
      <c r="B14" s="91">
        <v>1</v>
      </c>
      <c r="C14" s="35" t="s">
        <v>44</v>
      </c>
      <c r="D14" s="12" t="s">
        <v>5</v>
      </c>
      <c r="E14" s="33">
        <v>10</v>
      </c>
      <c r="F14" s="15">
        <f>TIME(0,E14,(E14-ROUNDDOWN(E14,0))*60)</f>
        <v>6.9444444444444441E-3</v>
      </c>
      <c r="G14" s="1">
        <f t="shared" ref="G14:G25" si="0">RANK(F14,$F$14:$F$25,1)</f>
        <v>1</v>
      </c>
      <c r="H14" s="60"/>
      <c r="J14" s="16"/>
    </row>
    <row r="15" spans="2:10" x14ac:dyDescent="0.35">
      <c r="B15" s="91">
        <v>2</v>
      </c>
      <c r="C15" s="35" t="s">
        <v>45</v>
      </c>
      <c r="D15" s="12" t="s">
        <v>5</v>
      </c>
      <c r="E15" s="33">
        <v>10</v>
      </c>
      <c r="F15" s="15">
        <f t="shared" ref="F15:F25" si="1">TIME(0,E15,(E15-ROUNDDOWN(E15,0))*60)</f>
        <v>6.9444444444444441E-3</v>
      </c>
      <c r="G15" s="1">
        <f t="shared" si="0"/>
        <v>1</v>
      </c>
      <c r="H15" s="61"/>
    </row>
    <row r="16" spans="2:10" x14ac:dyDescent="0.35">
      <c r="B16" s="91">
        <v>3</v>
      </c>
      <c r="C16" s="35" t="s">
        <v>46</v>
      </c>
      <c r="D16" s="12" t="s">
        <v>5</v>
      </c>
      <c r="E16" s="33">
        <v>10</v>
      </c>
      <c r="F16" s="15">
        <f t="shared" si="1"/>
        <v>6.9444444444444441E-3</v>
      </c>
      <c r="G16" s="1">
        <f t="shared" si="0"/>
        <v>1</v>
      </c>
      <c r="H16" s="61"/>
    </row>
    <row r="17" spans="2:13" x14ac:dyDescent="0.35">
      <c r="B17" s="91">
        <v>4</v>
      </c>
      <c r="C17" s="35" t="s">
        <v>47</v>
      </c>
      <c r="D17" s="12" t="s">
        <v>5</v>
      </c>
      <c r="E17" s="33">
        <v>10</v>
      </c>
      <c r="F17" s="15">
        <f t="shared" si="1"/>
        <v>6.9444444444444441E-3</v>
      </c>
      <c r="G17" s="1">
        <f t="shared" si="0"/>
        <v>1</v>
      </c>
      <c r="H17" s="62"/>
    </row>
    <row r="18" spans="2:13" x14ac:dyDescent="0.35">
      <c r="B18" s="91">
        <v>5</v>
      </c>
      <c r="C18" s="35" t="s">
        <v>48</v>
      </c>
      <c r="D18" s="12" t="s">
        <v>5</v>
      </c>
      <c r="E18" s="33">
        <v>10</v>
      </c>
      <c r="F18" s="15">
        <f t="shared" si="1"/>
        <v>6.9444444444444441E-3</v>
      </c>
      <c r="G18" s="1">
        <f t="shared" si="0"/>
        <v>1</v>
      </c>
      <c r="H18" s="61"/>
    </row>
    <row r="19" spans="2:13" x14ac:dyDescent="0.35">
      <c r="B19" s="91">
        <v>6</v>
      </c>
      <c r="C19" s="35" t="s">
        <v>49</v>
      </c>
      <c r="D19" s="12" t="s">
        <v>5</v>
      </c>
      <c r="E19" s="33">
        <v>10</v>
      </c>
      <c r="F19" s="15">
        <f t="shared" si="1"/>
        <v>6.9444444444444441E-3</v>
      </c>
      <c r="G19" s="1">
        <f t="shared" si="0"/>
        <v>1</v>
      </c>
      <c r="H19" s="61"/>
      <c r="L19" s="83"/>
    </row>
    <row r="20" spans="2:13" x14ac:dyDescent="0.35">
      <c r="B20" s="91">
        <v>7</v>
      </c>
      <c r="C20" s="35" t="s">
        <v>50</v>
      </c>
      <c r="D20" s="12" t="s">
        <v>5</v>
      </c>
      <c r="E20" s="33">
        <v>10</v>
      </c>
      <c r="F20" s="15">
        <f t="shared" si="1"/>
        <v>6.9444444444444441E-3</v>
      </c>
      <c r="G20" s="1">
        <f t="shared" si="0"/>
        <v>1</v>
      </c>
      <c r="H20" s="61"/>
    </row>
    <row r="21" spans="2:13" x14ac:dyDescent="0.35">
      <c r="B21" s="91">
        <v>8</v>
      </c>
      <c r="C21" s="35" t="s">
        <v>51</v>
      </c>
      <c r="D21" s="12" t="s">
        <v>5</v>
      </c>
      <c r="E21" s="33">
        <v>10</v>
      </c>
      <c r="F21" s="15">
        <f t="shared" si="1"/>
        <v>6.9444444444444441E-3</v>
      </c>
      <c r="G21" s="1">
        <f t="shared" si="0"/>
        <v>1</v>
      </c>
      <c r="H21" s="61"/>
    </row>
    <row r="22" spans="2:13" x14ac:dyDescent="0.35">
      <c r="B22" s="91">
        <v>9</v>
      </c>
      <c r="C22" s="35" t="s">
        <v>52</v>
      </c>
      <c r="D22" s="12" t="s">
        <v>5</v>
      </c>
      <c r="E22" s="33">
        <v>10</v>
      </c>
      <c r="F22" s="15">
        <f t="shared" si="1"/>
        <v>6.9444444444444441E-3</v>
      </c>
      <c r="G22" s="1">
        <f t="shared" si="0"/>
        <v>1</v>
      </c>
      <c r="H22" s="61"/>
    </row>
    <row r="23" spans="2:13" x14ac:dyDescent="0.35">
      <c r="B23" s="91">
        <v>10</v>
      </c>
      <c r="C23" s="35" t="s">
        <v>53</v>
      </c>
      <c r="D23" s="12" t="s">
        <v>5</v>
      </c>
      <c r="E23" s="33">
        <v>10</v>
      </c>
      <c r="F23" s="15">
        <f t="shared" si="1"/>
        <v>6.9444444444444441E-3</v>
      </c>
      <c r="G23" s="1">
        <f t="shared" si="0"/>
        <v>1</v>
      </c>
      <c r="H23" s="61"/>
    </row>
    <row r="24" spans="2:13" x14ac:dyDescent="0.35">
      <c r="B24" s="91">
        <v>11</v>
      </c>
      <c r="C24" s="35" t="s">
        <v>54</v>
      </c>
      <c r="D24" s="12" t="s">
        <v>5</v>
      </c>
      <c r="E24" s="33">
        <v>10</v>
      </c>
      <c r="F24" s="15">
        <f t="shared" si="1"/>
        <v>6.9444444444444441E-3</v>
      </c>
      <c r="G24" s="1">
        <f t="shared" si="0"/>
        <v>1</v>
      </c>
      <c r="H24" s="61"/>
    </row>
    <row r="25" spans="2:13" ht="15" thickBot="1" x14ac:dyDescent="0.4">
      <c r="B25" s="92">
        <v>12</v>
      </c>
      <c r="C25" s="36" t="s">
        <v>55</v>
      </c>
      <c r="D25" s="13" t="s">
        <v>5</v>
      </c>
      <c r="E25" s="97">
        <v>10</v>
      </c>
      <c r="F25" s="70">
        <f t="shared" si="1"/>
        <v>6.9444444444444441E-3</v>
      </c>
      <c r="G25" s="71">
        <f t="shared" si="0"/>
        <v>1</v>
      </c>
      <c r="H25" s="63"/>
    </row>
    <row r="26" spans="2:13" x14ac:dyDescent="0.35">
      <c r="B26" s="3">
        <v>0</v>
      </c>
      <c r="C26" s="38" t="s">
        <v>28</v>
      </c>
      <c r="D26" s="64" t="s">
        <v>6</v>
      </c>
      <c r="E26" s="65">
        <v>0</v>
      </c>
      <c r="F26" s="66">
        <v>0</v>
      </c>
      <c r="G26" s="67">
        <v>0</v>
      </c>
      <c r="H26" s="34"/>
    </row>
    <row r="27" spans="2:13" x14ac:dyDescent="0.35">
      <c r="B27" s="4">
        <v>0</v>
      </c>
      <c r="C27" s="37" t="s">
        <v>29</v>
      </c>
      <c r="D27" s="12" t="s">
        <v>6</v>
      </c>
      <c r="E27" s="6">
        <v>0</v>
      </c>
      <c r="F27" s="9">
        <v>0</v>
      </c>
      <c r="G27" s="7">
        <v>0</v>
      </c>
      <c r="H27" s="35"/>
    </row>
    <row r="28" spans="2:13" ht="15" thickBot="1" x14ac:dyDescent="0.4">
      <c r="B28" s="5">
        <v>0</v>
      </c>
      <c r="C28" s="39" t="s">
        <v>30</v>
      </c>
      <c r="D28" s="13" t="s">
        <v>6</v>
      </c>
      <c r="E28" s="11">
        <v>0</v>
      </c>
      <c r="F28" s="10">
        <v>0</v>
      </c>
      <c r="G28" s="8">
        <v>0</v>
      </c>
      <c r="H28" s="36"/>
    </row>
    <row r="29" spans="2:13" x14ac:dyDescent="0.35">
      <c r="B29" s="100" t="s">
        <v>25</v>
      </c>
      <c r="C29" s="101"/>
      <c r="D29" s="104">
        <f>C12+E12</f>
        <v>43665.375</v>
      </c>
      <c r="E29" s="105"/>
      <c r="F29" s="48"/>
      <c r="G29" s="2"/>
      <c r="H29" s="17"/>
      <c r="I29" s="18"/>
      <c r="J29" s="17"/>
    </row>
    <row r="30" spans="2:13" ht="16" thickBot="1" x14ac:dyDescent="0.4">
      <c r="B30" s="102" t="s">
        <v>16</v>
      </c>
      <c r="C30" s="103"/>
      <c r="D30" s="106">
        <f ca="1">C12+F68</f>
        <v>43666.838072743056</v>
      </c>
      <c r="E30" s="107"/>
      <c r="F30" s="49">
        <f ca="1">+SUM(G33:G68)</f>
        <v>1.4630727430555555</v>
      </c>
      <c r="G30" s="98" t="s">
        <v>36</v>
      </c>
      <c r="H30" s="98"/>
      <c r="I30" s="98"/>
      <c r="J30" s="98"/>
      <c r="K30" s="98"/>
      <c r="L30" s="98"/>
    </row>
    <row r="31" spans="2:13" ht="15" thickBot="1" x14ac:dyDescent="0.4"/>
    <row r="32" spans="2:13" ht="15.5" x14ac:dyDescent="0.35">
      <c r="B32" s="55" t="s">
        <v>7</v>
      </c>
      <c r="C32" s="56" t="s">
        <v>26</v>
      </c>
      <c r="D32" s="56" t="s">
        <v>1</v>
      </c>
      <c r="E32" s="55" t="s">
        <v>8</v>
      </c>
      <c r="F32" s="56" t="s">
        <v>24</v>
      </c>
      <c r="G32" s="57" t="s">
        <v>9</v>
      </c>
      <c r="H32" s="56" t="s">
        <v>10</v>
      </c>
      <c r="I32" s="73" t="s">
        <v>11</v>
      </c>
      <c r="J32" s="74" t="s">
        <v>12</v>
      </c>
      <c r="K32" s="74" t="s">
        <v>13</v>
      </c>
      <c r="L32" s="75" t="s">
        <v>14</v>
      </c>
      <c r="M32" s="19" t="s">
        <v>15</v>
      </c>
    </row>
    <row r="33" spans="2:17" x14ac:dyDescent="0.35">
      <c r="B33" s="20">
        <v>1</v>
      </c>
      <c r="C33" s="21">
        <f ca="1">+OFFSET('NWP ''19 PC'!B$13,'NWP ''19 PC'!B33,0)</f>
        <v>1</v>
      </c>
      <c r="D33" s="21" t="str">
        <f ca="1">+OFFSET('NWP ''19 PC'!B$13,'NWP ''19 PC'!C33,1)</f>
        <v>Runner 1</v>
      </c>
      <c r="E33" s="58">
        <f>E12</f>
        <v>7.375</v>
      </c>
      <c r="F33" s="22">
        <f ca="1">+E34</f>
        <v>7.4198263888888887</v>
      </c>
      <c r="G33" s="51">
        <f ca="1">+M33*OFFSET('NWP ''19 PC'!B$13,'NWP ''19 PC'!C33,4)</f>
        <v>4.4826388888888888E-2</v>
      </c>
      <c r="H33" s="17"/>
      <c r="I33" s="76">
        <v>6.4</v>
      </c>
      <c r="J33" s="77">
        <v>148</v>
      </c>
      <c r="K33" s="77">
        <v>-186</v>
      </c>
      <c r="L33" s="78">
        <f>+J33+K33</f>
        <v>-38</v>
      </c>
      <c r="M33" s="23">
        <f>+I33+J33/P34+K33/Q34</f>
        <v>6.4550000000000001</v>
      </c>
      <c r="P33" s="14" t="s">
        <v>21</v>
      </c>
      <c r="Q33" s="14" t="s">
        <v>22</v>
      </c>
    </row>
    <row r="34" spans="2:17" x14ac:dyDescent="0.35">
      <c r="B34" s="20">
        <v>2</v>
      </c>
      <c r="C34" s="21">
        <f ca="1">+OFFSET('NWP ''19 PC'!B$13,'NWP ''19 PC'!B34,0)</f>
        <v>2</v>
      </c>
      <c r="D34" s="21" t="str">
        <f ca="1">+OFFSET('NWP ''19 PC'!B$13,'NWP ''19 PC'!C34,1)</f>
        <v>Runner 2</v>
      </c>
      <c r="E34" s="52">
        <f ca="1">+E33+G33</f>
        <v>7.4198263888888887</v>
      </c>
      <c r="F34" s="22">
        <f t="shared" ref="F34:F67" ca="1" si="2">+E35</f>
        <v>7.4539513888888891</v>
      </c>
      <c r="G34" s="51">
        <f ca="1">+M34*OFFSET('NWP ''19 PC'!B$13,'NWP ''19 PC'!C34,4)</f>
        <v>3.4124999999999996E-2</v>
      </c>
      <c r="H34" s="17"/>
      <c r="I34" s="76">
        <v>4.8</v>
      </c>
      <c r="J34" s="77">
        <v>136</v>
      </c>
      <c r="K34" s="77">
        <v>-44</v>
      </c>
      <c r="L34" s="78">
        <f t="shared" ref="L34:L68" si="3">+J34+K34</f>
        <v>92</v>
      </c>
      <c r="M34" s="23">
        <f t="shared" ref="M34:M68" si="4">+I34+J34/1000+K34/2000</f>
        <v>4.9139999999999997</v>
      </c>
      <c r="P34" s="24">
        <v>1000</v>
      </c>
      <c r="Q34" s="24">
        <v>2000</v>
      </c>
    </row>
    <row r="35" spans="2:17" x14ac:dyDescent="0.35">
      <c r="B35" s="20">
        <v>3</v>
      </c>
      <c r="C35" s="21">
        <f ca="1">+OFFSET('NWP ''19 PC'!B$13,'NWP ''19 PC'!B35,0)</f>
        <v>3</v>
      </c>
      <c r="D35" s="21" t="str">
        <f ca="1">+OFFSET('NWP ''19 PC'!B$13,'NWP ''19 PC'!C35,1)</f>
        <v>Runner 3</v>
      </c>
      <c r="E35" s="52">
        <f ca="1">+E34+G34</f>
        <v>7.4539513888888891</v>
      </c>
      <c r="F35" s="22">
        <f t="shared" ca="1" si="2"/>
        <v>7.5139791666666671</v>
      </c>
      <c r="G35" s="51">
        <f ca="1">+M35*OFFSET('NWP ''19 PC'!B$13,'NWP ''19 PC'!C35,4)</f>
        <v>6.0027777777777777E-2</v>
      </c>
      <c r="H35" s="17"/>
      <c r="I35" s="76">
        <v>8.3000000000000007</v>
      </c>
      <c r="J35" s="77">
        <v>491</v>
      </c>
      <c r="K35" s="77">
        <v>-294</v>
      </c>
      <c r="L35" s="78">
        <f t="shared" si="3"/>
        <v>197</v>
      </c>
      <c r="M35" s="23">
        <f t="shared" si="4"/>
        <v>8.6440000000000001</v>
      </c>
      <c r="Q35" s="14" t="s">
        <v>19</v>
      </c>
    </row>
    <row r="36" spans="2:17" x14ac:dyDescent="0.35">
      <c r="B36" s="20">
        <v>4</v>
      </c>
      <c r="C36" s="21">
        <f ca="1">+OFFSET('NWP ''19 PC'!B$13,'NWP ''19 PC'!B36,0)</f>
        <v>4</v>
      </c>
      <c r="D36" s="21" t="str">
        <f ca="1">+OFFSET('NWP ''19 PC'!B$13,'NWP ''19 PC'!C36,1)</f>
        <v>Runner 4</v>
      </c>
      <c r="E36" s="52">
        <f ca="1">+E35+G35</f>
        <v>7.5139791666666671</v>
      </c>
      <c r="F36" s="22">
        <f t="shared" ca="1" si="2"/>
        <v>7.5398090277777783</v>
      </c>
      <c r="G36" s="51">
        <f ca="1">+M36*OFFSET('NWP ''19 PC'!B$13,'NWP ''19 PC'!C36,4)</f>
        <v>2.5829861111111106E-2</v>
      </c>
      <c r="H36" s="17"/>
      <c r="I36" s="76">
        <v>3.8</v>
      </c>
      <c r="J36" s="77">
        <v>85</v>
      </c>
      <c r="K36" s="77">
        <v>-331</v>
      </c>
      <c r="L36" s="78">
        <f t="shared" si="3"/>
        <v>-246</v>
      </c>
      <c r="M36" s="23">
        <f t="shared" si="4"/>
        <v>3.7194999999999996</v>
      </c>
      <c r="P36" s="14" t="s">
        <v>17</v>
      </c>
      <c r="Q36" s="25">
        <v>0</v>
      </c>
    </row>
    <row r="37" spans="2:17" x14ac:dyDescent="0.35">
      <c r="B37" s="20">
        <v>5</v>
      </c>
      <c r="C37" s="21">
        <f ca="1">+OFFSET('NWP ''19 PC'!B$13,'NWP ''19 PC'!B37,0)</f>
        <v>5</v>
      </c>
      <c r="D37" s="21" t="str">
        <f ca="1">+OFFSET('NWP ''19 PC'!B$13,'NWP ''19 PC'!C37,1)</f>
        <v>Runner 5</v>
      </c>
      <c r="E37" s="52">
        <f t="shared" ref="E37:E68" ca="1" si="5">+E36+G36</f>
        <v>7.5398090277777783</v>
      </c>
      <c r="F37" s="22">
        <f t="shared" ca="1" si="2"/>
        <v>7.5816458333333339</v>
      </c>
      <c r="G37" s="51">
        <f ca="1">+M37*OFFSET('NWP ''19 PC'!B$13,'NWP ''19 PC'!C37,4)</f>
        <v>4.1836805555555558E-2</v>
      </c>
      <c r="H37" s="17"/>
      <c r="I37" s="76">
        <v>5.9</v>
      </c>
      <c r="J37" s="77">
        <v>208</v>
      </c>
      <c r="K37" s="77">
        <v>-167</v>
      </c>
      <c r="L37" s="78">
        <f t="shared" si="3"/>
        <v>41</v>
      </c>
      <c r="M37" s="23">
        <f t="shared" si="4"/>
        <v>6.0245000000000006</v>
      </c>
      <c r="P37" s="14" t="s">
        <v>18</v>
      </c>
      <c r="Q37" s="25">
        <v>-0.05</v>
      </c>
    </row>
    <row r="38" spans="2:17" x14ac:dyDescent="0.35">
      <c r="B38" s="20">
        <v>6</v>
      </c>
      <c r="C38" s="21">
        <f ca="1">+OFFSET('NWP ''19 PC'!B$13,'NWP ''19 PC'!B38,0)</f>
        <v>6</v>
      </c>
      <c r="D38" s="21" t="str">
        <f ca="1">+OFFSET('NWP ''19 PC'!B$13,'NWP ''19 PC'!C38,1)</f>
        <v>Runner 6</v>
      </c>
      <c r="E38" s="52">
        <f t="shared" ca="1" si="5"/>
        <v>7.5816458333333339</v>
      </c>
      <c r="F38" s="22">
        <f t="shared" ca="1" si="2"/>
        <v>7.6275243055555562</v>
      </c>
      <c r="G38" s="51">
        <f ca="1">+M38*OFFSET('NWP ''19 PC'!B$13,'NWP ''19 PC'!C38,4)</f>
        <v>4.5878472222222216E-2</v>
      </c>
      <c r="H38" s="17"/>
      <c r="I38" s="76">
        <v>6.5</v>
      </c>
      <c r="J38" s="77">
        <v>244</v>
      </c>
      <c r="K38" s="77">
        <v>-275</v>
      </c>
      <c r="L38" s="78">
        <f t="shared" si="3"/>
        <v>-31</v>
      </c>
      <c r="M38" s="23">
        <f t="shared" si="4"/>
        <v>6.6064999999999996</v>
      </c>
      <c r="P38" s="14" t="s">
        <v>20</v>
      </c>
      <c r="Q38" s="25">
        <v>0.15</v>
      </c>
    </row>
    <row r="39" spans="2:17" x14ac:dyDescent="0.35">
      <c r="B39" s="20">
        <v>7</v>
      </c>
      <c r="C39" s="21">
        <f ca="1">+OFFSET('NWP ''19 PC'!B$13,'NWP ''19 PC'!B39,0)</f>
        <v>7</v>
      </c>
      <c r="D39" s="21" t="str">
        <f ca="1">+OFFSET('NWP ''19 PC'!B$13,'NWP ''19 PC'!C39,1)</f>
        <v>Runner 7</v>
      </c>
      <c r="E39" s="52">
        <f t="shared" ca="1" si="5"/>
        <v>7.6275243055555562</v>
      </c>
      <c r="F39" s="22">
        <f t="shared" ca="1" si="2"/>
        <v>7.6551493055555557</v>
      </c>
      <c r="G39" s="51">
        <f ca="1">+M39*OFFSET('NWP ''19 PC'!B$13,'NWP ''19 PC'!C39,4)</f>
        <v>2.7624999999999993E-2</v>
      </c>
      <c r="H39" s="17"/>
      <c r="I39" s="76">
        <v>3.8</v>
      </c>
      <c r="J39" s="77">
        <v>302</v>
      </c>
      <c r="K39" s="77">
        <v>-248</v>
      </c>
      <c r="L39" s="78">
        <f t="shared" si="3"/>
        <v>54</v>
      </c>
      <c r="M39" s="23">
        <f t="shared" si="4"/>
        <v>3.9779999999999993</v>
      </c>
    </row>
    <row r="40" spans="2:17" x14ac:dyDescent="0.35">
      <c r="B40" s="20">
        <v>8</v>
      </c>
      <c r="C40" s="21">
        <f ca="1">+OFFSET('NWP ''19 PC'!B$13,'NWP ''19 PC'!B40,0)</f>
        <v>8</v>
      </c>
      <c r="D40" s="21" t="str">
        <f ca="1">+OFFSET('NWP ''19 PC'!B$13,'NWP ''19 PC'!C40,1)</f>
        <v>Runner 8</v>
      </c>
      <c r="E40" s="52">
        <f t="shared" ca="1" si="5"/>
        <v>7.6551493055555557</v>
      </c>
      <c r="F40" s="22">
        <f t="shared" ca="1" si="2"/>
        <v>7.7007430555555558</v>
      </c>
      <c r="G40" s="51">
        <f ca="1">+M40*OFFSET('NWP ''19 PC'!B$13,'NWP ''19 PC'!C40,4)</f>
        <v>4.5593749999999995E-2</v>
      </c>
      <c r="H40" s="17"/>
      <c r="I40" s="76">
        <v>6</v>
      </c>
      <c r="J40" s="77">
        <v>718</v>
      </c>
      <c r="K40" s="77">
        <v>-305</v>
      </c>
      <c r="L40" s="78">
        <f t="shared" si="3"/>
        <v>413</v>
      </c>
      <c r="M40" s="23">
        <f t="shared" si="4"/>
        <v>6.5655000000000001</v>
      </c>
    </row>
    <row r="41" spans="2:17" x14ac:dyDescent="0.35">
      <c r="B41" s="20">
        <v>9</v>
      </c>
      <c r="C41" s="21">
        <f ca="1">+OFFSET('NWP ''19 PC'!B$13,'NWP ''19 PC'!B41,0)</f>
        <v>9</v>
      </c>
      <c r="D41" s="21" t="str">
        <f ca="1">+OFFSET('NWP ''19 PC'!B$13,'NWP ''19 PC'!C41,1)</f>
        <v>Runner 9</v>
      </c>
      <c r="E41" s="52">
        <f t="shared" ca="1" si="5"/>
        <v>7.7007430555555558</v>
      </c>
      <c r="F41" s="22">
        <f t="shared" ca="1" si="2"/>
        <v>7.746579861111111</v>
      </c>
      <c r="G41" s="51">
        <f ca="1">+M41*OFFSET('NWP ''19 PC'!B$13,'NWP ''19 PC'!C41,4)</f>
        <v>4.5836805555555547E-2</v>
      </c>
      <c r="H41" s="17"/>
      <c r="I41" s="76">
        <v>6.6</v>
      </c>
      <c r="J41" s="77">
        <v>261</v>
      </c>
      <c r="K41" s="77">
        <v>-521</v>
      </c>
      <c r="L41" s="78">
        <f t="shared" si="3"/>
        <v>-260</v>
      </c>
      <c r="M41" s="23">
        <f t="shared" si="4"/>
        <v>6.6004999999999994</v>
      </c>
      <c r="P41" s="14" t="s">
        <v>23</v>
      </c>
      <c r="Q41" s="26">
        <v>41383.770833333336</v>
      </c>
    </row>
    <row r="42" spans="2:17" x14ac:dyDescent="0.35">
      <c r="B42" s="20">
        <v>10</v>
      </c>
      <c r="C42" s="21">
        <f ca="1">+OFFSET('NWP ''19 PC'!B$13,'NWP ''19 PC'!B42,0)</f>
        <v>10</v>
      </c>
      <c r="D42" s="21" t="str">
        <f ca="1">+OFFSET('NWP ''19 PC'!B$13,'NWP ''19 PC'!C42,1)</f>
        <v>Runner 10</v>
      </c>
      <c r="E42" s="52">
        <f t="shared" ca="1" si="5"/>
        <v>7.746579861111111</v>
      </c>
      <c r="F42" s="22">
        <f t="shared" ca="1" si="2"/>
        <v>7.7894895833333333</v>
      </c>
      <c r="G42" s="51">
        <f ca="1">+M42*OFFSET('NWP ''19 PC'!B$13,'NWP ''19 PC'!C42,4)</f>
        <v>4.2909722222222224E-2</v>
      </c>
      <c r="H42" s="17"/>
      <c r="I42" s="76">
        <v>6.2</v>
      </c>
      <c r="J42" s="77">
        <v>158</v>
      </c>
      <c r="K42" s="77">
        <v>-358</v>
      </c>
      <c r="L42" s="78">
        <f t="shared" si="3"/>
        <v>-200</v>
      </c>
      <c r="M42" s="23">
        <f t="shared" si="4"/>
        <v>6.1790000000000003</v>
      </c>
      <c r="P42" s="14" t="s">
        <v>23</v>
      </c>
      <c r="Q42" s="26">
        <v>41384.270833333336</v>
      </c>
    </row>
    <row r="43" spans="2:17" x14ac:dyDescent="0.35">
      <c r="B43" s="20">
        <v>11</v>
      </c>
      <c r="C43" s="21">
        <f ca="1">+OFFSET('NWP ''19 PC'!B$13,'NWP ''19 PC'!B43,0)</f>
        <v>11</v>
      </c>
      <c r="D43" s="21" t="str">
        <f ca="1">+OFFSET('NWP ''19 PC'!B$13,'NWP ''19 PC'!C43,1)</f>
        <v>Runner 11</v>
      </c>
      <c r="E43" s="52">
        <f t="shared" ca="1" si="5"/>
        <v>7.7894895833333333</v>
      </c>
      <c r="F43" s="22">
        <f t="shared" ca="1" si="2"/>
        <v>7.8240937500000003</v>
      </c>
      <c r="G43" s="51">
        <f ca="1">+M43*OFFSET('NWP ''19 PC'!B$13,'NWP ''19 PC'!C43,4)</f>
        <v>3.4604166666666665E-2</v>
      </c>
      <c r="H43" s="17"/>
      <c r="I43" s="76">
        <v>5</v>
      </c>
      <c r="J43" s="77">
        <v>16</v>
      </c>
      <c r="K43" s="77">
        <v>-66</v>
      </c>
      <c r="L43" s="78">
        <f t="shared" si="3"/>
        <v>-50</v>
      </c>
      <c r="M43" s="23">
        <f t="shared" si="4"/>
        <v>4.9829999999999997</v>
      </c>
    </row>
    <row r="44" spans="2:17" x14ac:dyDescent="0.35">
      <c r="B44" s="20">
        <v>12</v>
      </c>
      <c r="C44" s="21">
        <f ca="1">+OFFSET('NWP ''19 PC'!B$13,'NWP ''19 PC'!B44,0)</f>
        <v>12</v>
      </c>
      <c r="D44" s="21" t="str">
        <f ca="1">+OFFSET('NWP ''19 PC'!B$13,'NWP ''19 PC'!C44,1)</f>
        <v>Runner12</v>
      </c>
      <c r="E44" s="52">
        <f t="shared" ca="1" si="5"/>
        <v>7.8240937500000003</v>
      </c>
      <c r="F44" s="22">
        <f t="shared" ca="1" si="2"/>
        <v>7.8533506944444449</v>
      </c>
      <c r="G44" s="51">
        <f ca="1">+M44*OFFSET('NWP ''19 PC'!B$13,'NWP ''19 PC'!C44,4)</f>
        <v>2.9256944444444443E-2</v>
      </c>
      <c r="H44" s="17"/>
      <c r="I44" s="76">
        <v>4.2</v>
      </c>
      <c r="J44" s="77">
        <v>18</v>
      </c>
      <c r="K44" s="77">
        <v>-10</v>
      </c>
      <c r="L44" s="78">
        <f t="shared" si="3"/>
        <v>8</v>
      </c>
      <c r="M44" s="23">
        <f t="shared" si="4"/>
        <v>4.2130000000000001</v>
      </c>
    </row>
    <row r="45" spans="2:17" x14ac:dyDescent="0.35">
      <c r="B45" s="20">
        <v>13</v>
      </c>
      <c r="C45" s="21">
        <f ca="1">+OFFSET('NWP ''19 PC'!B$13,'NWP ''19 PC'!B45-12,0)</f>
        <v>1</v>
      </c>
      <c r="D45" s="21" t="str">
        <f ca="1">+OFFSET('NWP ''19 PC'!B$13,'NWP ''19 PC'!C45,1)</f>
        <v>Runner 1</v>
      </c>
      <c r="E45" s="52">
        <f t="shared" ca="1" si="5"/>
        <v>7.8533506944444449</v>
      </c>
      <c r="F45" s="22">
        <f t="shared" ca="1" si="2"/>
        <v>7.8836451388888893</v>
      </c>
      <c r="G45" s="51">
        <f ca="1">+M45*OFFSET('NWP ''19 PC'!B$13,'NWP ''19 PC'!C45,4)*(1+$Q$37)</f>
        <v>3.0294444444444436E-2</v>
      </c>
      <c r="H45" s="17"/>
      <c r="I45" s="76">
        <v>4.5</v>
      </c>
      <c r="J45" s="77">
        <v>141</v>
      </c>
      <c r="K45" s="77">
        <v>-98</v>
      </c>
      <c r="L45" s="78">
        <f t="shared" si="3"/>
        <v>43</v>
      </c>
      <c r="M45" s="23">
        <f t="shared" si="4"/>
        <v>4.5919999999999996</v>
      </c>
    </row>
    <row r="46" spans="2:17" x14ac:dyDescent="0.35">
      <c r="B46" s="20">
        <v>14</v>
      </c>
      <c r="C46" s="21">
        <f ca="1">+OFFSET('NWP ''19 PC'!B$13,'NWP ''19 PC'!B46-12,0)</f>
        <v>2</v>
      </c>
      <c r="D46" s="21" t="str">
        <f ca="1">+OFFSET('NWP ''19 PC'!B$13,'NWP ''19 PC'!C46,1)</f>
        <v>Runner 2</v>
      </c>
      <c r="E46" s="52">
        <f t="shared" ca="1" si="5"/>
        <v>7.8836451388888893</v>
      </c>
      <c r="F46" s="22">
        <f t="shared" ca="1" si="2"/>
        <v>7.9104133680555559</v>
      </c>
      <c r="G46" s="51">
        <f ca="1">+M46*OFFSET('NWP ''19 PC'!B$13,'NWP ''19 PC'!C46,4)*(1+$Q$37)</f>
        <v>2.6768229166666664E-2</v>
      </c>
      <c r="H46" s="17"/>
      <c r="I46" s="76">
        <v>4</v>
      </c>
      <c r="J46" s="77">
        <v>171</v>
      </c>
      <c r="K46" s="77">
        <v>-227</v>
      </c>
      <c r="L46" s="78">
        <f t="shared" si="3"/>
        <v>-56</v>
      </c>
      <c r="M46" s="23">
        <f t="shared" si="4"/>
        <v>4.0575000000000001</v>
      </c>
    </row>
    <row r="47" spans="2:17" x14ac:dyDescent="0.35">
      <c r="B47" s="20">
        <v>15</v>
      </c>
      <c r="C47" s="21">
        <f ca="1">+OFFSET('NWP ''19 PC'!B$13,'NWP ''19 PC'!B47-12,0)</f>
        <v>3</v>
      </c>
      <c r="D47" s="21" t="str">
        <f ca="1">+OFFSET('NWP ''19 PC'!B$13,'NWP ''19 PC'!C47,1)</f>
        <v>Runner 3</v>
      </c>
      <c r="E47" s="52">
        <f t="shared" ca="1" si="5"/>
        <v>7.9104133680555559</v>
      </c>
      <c r="F47" s="22">
        <f t="shared" ca="1" si="2"/>
        <v>7.9540407986111115</v>
      </c>
      <c r="G47" s="51">
        <f ca="1">+M47*OFFSET('NWP ''19 PC'!B$13,'NWP ''19 PC'!C47,4)*(1+$Q$37)</f>
        <v>4.3627430555555548E-2</v>
      </c>
      <c r="H47" s="17"/>
      <c r="I47" s="76">
        <v>6.6</v>
      </c>
      <c r="J47" s="77">
        <v>36</v>
      </c>
      <c r="K47" s="77">
        <v>-46</v>
      </c>
      <c r="L47" s="78">
        <f t="shared" si="3"/>
        <v>-10</v>
      </c>
      <c r="M47" s="23">
        <f t="shared" si="4"/>
        <v>6.6129999999999995</v>
      </c>
    </row>
    <row r="48" spans="2:17" x14ac:dyDescent="0.35">
      <c r="B48" s="20">
        <v>16</v>
      </c>
      <c r="C48" s="21">
        <f ca="1">+OFFSET('NWP ''19 PC'!B$13,'NWP ''19 PC'!B48-12,0)</f>
        <v>4</v>
      </c>
      <c r="D48" s="21" t="str">
        <f ca="1">+OFFSET('NWP ''19 PC'!B$13,'NWP ''19 PC'!C48,1)</f>
        <v>Runner 4</v>
      </c>
      <c r="E48" s="52">
        <f t="shared" ca="1" si="5"/>
        <v>7.9540407986111115</v>
      </c>
      <c r="F48" s="22">
        <f t="shared" ca="1" si="2"/>
        <v>7.9804626736111111</v>
      </c>
      <c r="G48" s="51">
        <f ca="1">+M48*OFFSET('NWP ''19 PC'!B$13,'NWP ''19 PC'!C48,4)*(1+$Q$37)</f>
        <v>2.6421874999999997E-2</v>
      </c>
      <c r="H48" s="17"/>
      <c r="I48" s="76">
        <v>4</v>
      </c>
      <c r="J48" s="77">
        <v>12</v>
      </c>
      <c r="K48" s="77">
        <v>-14</v>
      </c>
      <c r="L48" s="78">
        <f t="shared" si="3"/>
        <v>-2</v>
      </c>
      <c r="M48" s="23">
        <f t="shared" si="4"/>
        <v>4.0049999999999999</v>
      </c>
    </row>
    <row r="49" spans="2:13" x14ac:dyDescent="0.35">
      <c r="B49" s="20">
        <v>17</v>
      </c>
      <c r="C49" s="21">
        <f ca="1">+OFFSET('NWP ''19 PC'!B$13,'NWP ''19 PC'!B49-12,0)</f>
        <v>5</v>
      </c>
      <c r="D49" s="21" t="str">
        <f ca="1">+OFFSET('NWP ''19 PC'!B$13,'NWP ''19 PC'!C49,1)</f>
        <v>Runner 5</v>
      </c>
      <c r="E49" s="52">
        <f t="shared" ca="1" si="5"/>
        <v>7.9804626736111111</v>
      </c>
      <c r="F49" s="22">
        <f t="shared" ca="1" si="2"/>
        <v>8.0350249999999992</v>
      </c>
      <c r="G49" s="51">
        <f ca="1">+M49*OFFSET('NWP ''19 PC'!B$13,'NWP ''19 PC'!C49,4)*(1+$Q$37)</f>
        <v>5.4562326388888874E-2</v>
      </c>
      <c r="H49" s="17"/>
      <c r="I49" s="76">
        <v>8.1999999999999993</v>
      </c>
      <c r="J49" s="77">
        <v>135</v>
      </c>
      <c r="K49" s="77">
        <v>-129</v>
      </c>
      <c r="L49" s="78">
        <f t="shared" si="3"/>
        <v>6</v>
      </c>
      <c r="M49" s="23">
        <f t="shared" si="4"/>
        <v>8.2704999999999984</v>
      </c>
    </row>
    <row r="50" spans="2:13" x14ac:dyDescent="0.35">
      <c r="B50" s="20">
        <v>18</v>
      </c>
      <c r="C50" s="21">
        <f ca="1">+OFFSET('NWP ''19 PC'!B$13,'NWP ''19 PC'!B50-12,0)</f>
        <v>6</v>
      </c>
      <c r="D50" s="21" t="str">
        <f ca="1">+OFFSET('NWP ''19 PC'!B$13,'NWP ''19 PC'!C50,1)</f>
        <v>Runner 6</v>
      </c>
      <c r="E50" s="52">
        <f t="shared" ca="1" si="5"/>
        <v>8.0350249999999992</v>
      </c>
      <c r="F50" s="22">
        <f t="shared" ca="1" si="2"/>
        <v>8.0719694444444432</v>
      </c>
      <c r="G50" s="51">
        <f ca="1">+M50*OFFSET('NWP ''19 PC'!B$13,'NWP ''19 PC'!C50,4)*(1+$Q$37)</f>
        <v>3.6944444444444439E-2</v>
      </c>
      <c r="H50" s="17"/>
      <c r="I50" s="76">
        <v>5.6</v>
      </c>
      <c r="J50" s="77">
        <v>6</v>
      </c>
      <c r="K50" s="77">
        <v>-12</v>
      </c>
      <c r="L50" s="78">
        <f t="shared" si="3"/>
        <v>-6</v>
      </c>
      <c r="M50" s="23">
        <f t="shared" si="4"/>
        <v>5.6</v>
      </c>
    </row>
    <row r="51" spans="2:13" x14ac:dyDescent="0.35">
      <c r="B51" s="20">
        <v>19</v>
      </c>
      <c r="C51" s="21">
        <f ca="1">+OFFSET('NWP ''19 PC'!B$13,'NWP ''19 PC'!B51-12,0)</f>
        <v>7</v>
      </c>
      <c r="D51" s="21" t="str">
        <f ca="1">+OFFSET('NWP ''19 PC'!B$13,'NWP ''19 PC'!C51,1)</f>
        <v>Runner 7</v>
      </c>
      <c r="E51" s="52">
        <f t="shared" ca="1" si="5"/>
        <v>8.0719694444444432</v>
      </c>
      <c r="F51" s="22">
        <f t="shared" ca="1" si="2"/>
        <v>8.1437307291666663</v>
      </c>
      <c r="G51" s="51">
        <f ca="1">+M51*OFFSET('NWP ''19 PC'!B$13,'NWP ''19 PC'!C51,4)*(1+$Q$37)</f>
        <v>7.1761284722222221E-2</v>
      </c>
      <c r="H51" s="17"/>
      <c r="I51" s="76">
        <v>10.5</v>
      </c>
      <c r="J51" s="77">
        <v>754</v>
      </c>
      <c r="K51" s="77">
        <v>-753</v>
      </c>
      <c r="L51" s="78">
        <f t="shared" si="3"/>
        <v>1</v>
      </c>
      <c r="M51" s="23">
        <f t="shared" si="4"/>
        <v>10.8775</v>
      </c>
    </row>
    <row r="52" spans="2:13" x14ac:dyDescent="0.35">
      <c r="B52" s="20">
        <v>20</v>
      </c>
      <c r="C52" s="21">
        <f ca="1">+OFFSET('NWP ''19 PC'!B$13,'NWP ''19 PC'!B52-12,0)</f>
        <v>8</v>
      </c>
      <c r="D52" s="21" t="str">
        <f ca="1">+OFFSET('NWP ''19 PC'!B$13,'NWP ''19 PC'!C52,1)</f>
        <v>Runner 8</v>
      </c>
      <c r="E52" s="52">
        <f t="shared" ca="1" si="5"/>
        <v>8.1437307291666663</v>
      </c>
      <c r="F52" s="22">
        <f t="shared" ca="1" si="2"/>
        <v>8.18085329861111</v>
      </c>
      <c r="G52" s="51">
        <f ca="1">+M52*OFFSET('NWP ''19 PC'!B$13,'NWP ''19 PC'!C52,4)*(1+$Q$37)</f>
        <v>3.7122569444444434E-2</v>
      </c>
      <c r="H52" s="17"/>
      <c r="I52" s="76">
        <v>5.5</v>
      </c>
      <c r="J52" s="77">
        <v>281</v>
      </c>
      <c r="K52" s="77">
        <v>-308</v>
      </c>
      <c r="L52" s="78">
        <f t="shared" si="3"/>
        <v>-27</v>
      </c>
      <c r="M52" s="23">
        <f t="shared" si="4"/>
        <v>5.6269999999999998</v>
      </c>
    </row>
    <row r="53" spans="2:13" x14ac:dyDescent="0.35">
      <c r="B53" s="20">
        <v>21</v>
      </c>
      <c r="C53" s="21">
        <f ca="1">+OFFSET('NWP ''19 PC'!B$13,'NWP ''19 PC'!B53-12,0)</f>
        <v>9</v>
      </c>
      <c r="D53" s="21" t="str">
        <f ca="1">+OFFSET('NWP ''19 PC'!B$13,'NWP ''19 PC'!C53,1)</f>
        <v>Runner 9</v>
      </c>
      <c r="E53" s="52">
        <f t="shared" ca="1" si="5"/>
        <v>8.18085329861111</v>
      </c>
      <c r="F53" s="22">
        <f t="shared" ca="1" si="2"/>
        <v>8.1958289930555548</v>
      </c>
      <c r="G53" s="51">
        <f ca="1">+M53*OFFSET('NWP ''19 PC'!B$13,'NWP ''19 PC'!C53,4)*(1+$Q$37)</f>
        <v>1.4975694444444444E-2</v>
      </c>
      <c r="H53" s="17"/>
      <c r="I53" s="76">
        <v>2.2000000000000002</v>
      </c>
      <c r="J53" s="77">
        <v>85</v>
      </c>
      <c r="K53" s="77">
        <v>-30</v>
      </c>
      <c r="L53" s="78">
        <f t="shared" si="3"/>
        <v>55</v>
      </c>
      <c r="M53" s="23">
        <f t="shared" si="4"/>
        <v>2.27</v>
      </c>
    </row>
    <row r="54" spans="2:13" x14ac:dyDescent="0.35">
      <c r="B54" s="20">
        <v>22</v>
      </c>
      <c r="C54" s="21">
        <f ca="1">+OFFSET('NWP ''19 PC'!B$13,'NWP ''19 PC'!B54-12,0)</f>
        <v>10</v>
      </c>
      <c r="D54" s="21" t="str">
        <f ca="1">+OFFSET('NWP ''19 PC'!B$13,'NWP ''19 PC'!C54,1)</f>
        <v>Runner 10</v>
      </c>
      <c r="E54" s="52">
        <f t="shared" ca="1" si="5"/>
        <v>8.1958289930555548</v>
      </c>
      <c r="F54" s="22">
        <f t="shared" ca="1" si="2"/>
        <v>8.2102769097222215</v>
      </c>
      <c r="G54" s="51">
        <f ca="1">+M54*OFFSET('NWP ''19 PC'!B$13,'NWP ''19 PC'!C54,4)*(1+$Q$37)</f>
        <v>1.4447916666666664E-2</v>
      </c>
      <c r="H54" s="17"/>
      <c r="I54" s="76">
        <v>2</v>
      </c>
      <c r="J54" s="77">
        <v>219</v>
      </c>
      <c r="K54" s="77">
        <v>-58</v>
      </c>
      <c r="L54" s="78">
        <f t="shared" si="3"/>
        <v>161</v>
      </c>
      <c r="M54" s="23">
        <f t="shared" si="4"/>
        <v>2.19</v>
      </c>
    </row>
    <row r="55" spans="2:13" x14ac:dyDescent="0.35">
      <c r="B55" s="20">
        <v>23</v>
      </c>
      <c r="C55" s="21">
        <f ca="1">+OFFSET('NWP ''19 PC'!B$13,'NWP ''19 PC'!B55-12,0)</f>
        <v>11</v>
      </c>
      <c r="D55" s="21" t="str">
        <f ca="1">+OFFSET('NWP ''19 PC'!B$13,'NWP ''19 PC'!C55,1)</f>
        <v>Runner 11</v>
      </c>
      <c r="E55" s="52">
        <f t="shared" ca="1" si="5"/>
        <v>8.2102769097222215</v>
      </c>
      <c r="F55" s="22">
        <f t="shared" ca="1" si="2"/>
        <v>8.277608159722222</v>
      </c>
      <c r="G55" s="51">
        <f ca="1">+M55*OFFSET('NWP ''19 PC'!B$13,'NWP ''19 PC'!C55,4)*(1+$Q$37)</f>
        <v>6.7331250000000009E-2</v>
      </c>
      <c r="H55" s="17"/>
      <c r="I55" s="76">
        <v>9.8000000000000007</v>
      </c>
      <c r="J55" s="77">
        <v>932</v>
      </c>
      <c r="K55" s="77">
        <v>-1052</v>
      </c>
      <c r="L55" s="78">
        <f t="shared" si="3"/>
        <v>-120</v>
      </c>
      <c r="M55" s="23">
        <f t="shared" si="4"/>
        <v>10.206000000000001</v>
      </c>
    </row>
    <row r="56" spans="2:13" x14ac:dyDescent="0.35">
      <c r="B56" s="20">
        <v>24</v>
      </c>
      <c r="C56" s="21">
        <f ca="1">+OFFSET('NWP ''19 PC'!B$13,'NWP ''19 PC'!B56-12,0)</f>
        <v>12</v>
      </c>
      <c r="D56" s="21" t="str">
        <f ca="1">+OFFSET('NWP ''19 PC'!B$13,'NWP ''19 PC'!C56,1)</f>
        <v>Runner12</v>
      </c>
      <c r="E56" s="52">
        <f t="shared" ca="1" si="5"/>
        <v>8.277608159722222</v>
      </c>
      <c r="F56" s="22">
        <f t="shared" ca="1" si="2"/>
        <v>8.3387611111111113</v>
      </c>
      <c r="G56" s="51">
        <f ca="1">+M56*OFFSET('NWP ''19 PC'!B$13,'NWP ''19 PC'!C56,4)*(1+$Q$37)</f>
        <v>6.115295138888889E-2</v>
      </c>
      <c r="H56" s="17"/>
      <c r="I56" s="76">
        <v>9</v>
      </c>
      <c r="J56" s="77">
        <v>480</v>
      </c>
      <c r="K56" s="77">
        <v>-421</v>
      </c>
      <c r="L56" s="78">
        <f t="shared" si="3"/>
        <v>59</v>
      </c>
      <c r="M56" s="23">
        <f t="shared" si="4"/>
        <v>9.2695000000000007</v>
      </c>
    </row>
    <row r="57" spans="2:13" x14ac:dyDescent="0.35">
      <c r="B57" s="20">
        <v>25</v>
      </c>
      <c r="C57" s="21">
        <f ca="1">+OFFSET('NWP ''19 PC'!B$13,'NWP ''19 PC'!B57-24,0)</f>
        <v>1</v>
      </c>
      <c r="D57" s="21" t="str">
        <f ca="1">+OFFSET('NWP ''19 PC'!B$13,'NWP ''19 PC'!C57,1)</f>
        <v>Runner 1</v>
      </c>
      <c r="E57" s="52">
        <f t="shared" ca="1" si="5"/>
        <v>8.3387611111111113</v>
      </c>
      <c r="F57" s="22">
        <f t="shared" ca="1" si="2"/>
        <v>8.365107291666666</v>
      </c>
      <c r="G57" s="51">
        <f ca="1">+M57*OFFSET('NWP ''19 PC'!B$13,'NWP ''19 PC'!C57,4)*(1+$Q$38)</f>
        <v>2.634618055555555E-2</v>
      </c>
      <c r="H57" s="17"/>
      <c r="I57" s="76">
        <v>3.2</v>
      </c>
      <c r="J57" s="77">
        <v>194</v>
      </c>
      <c r="K57" s="77">
        <v>-190</v>
      </c>
      <c r="L57" s="78">
        <f t="shared" si="3"/>
        <v>4</v>
      </c>
      <c r="M57" s="23">
        <f t="shared" si="4"/>
        <v>3.2989999999999999</v>
      </c>
    </row>
    <row r="58" spans="2:13" x14ac:dyDescent="0.35">
      <c r="B58" s="20">
        <v>26</v>
      </c>
      <c r="C58" s="21">
        <f ca="1">+OFFSET('NWP ''19 PC'!B$13,'NWP ''19 PC'!B58-24,0)</f>
        <v>2</v>
      </c>
      <c r="D58" s="21" t="str">
        <f ca="1">+OFFSET('NWP ''19 PC'!B$13,'NWP ''19 PC'!C58,1)</f>
        <v>Runner 2</v>
      </c>
      <c r="E58" s="52">
        <f t="shared" ca="1" si="5"/>
        <v>8.365107291666666</v>
      </c>
      <c r="F58" s="22">
        <f t="shared" ca="1" si="2"/>
        <v>8.3871329861111104</v>
      </c>
      <c r="G58" s="51">
        <f ca="1">+M58*OFFSET('NWP ''19 PC'!B$13,'NWP ''19 PC'!C58,4)*(1+$Q$38)</f>
        <v>2.2025694444444441E-2</v>
      </c>
      <c r="H58" s="17"/>
      <c r="I58" s="76">
        <v>2.8</v>
      </c>
      <c r="J58" s="77">
        <v>83</v>
      </c>
      <c r="K58" s="77">
        <v>-250</v>
      </c>
      <c r="L58" s="78">
        <f t="shared" si="3"/>
        <v>-167</v>
      </c>
      <c r="M58" s="23">
        <f t="shared" si="4"/>
        <v>2.758</v>
      </c>
    </row>
    <row r="59" spans="2:13" x14ac:dyDescent="0.35">
      <c r="B59" s="20">
        <v>27</v>
      </c>
      <c r="C59" s="21">
        <f ca="1">+OFFSET('NWP ''19 PC'!B$13,'NWP ''19 PC'!B59-24,0)</f>
        <v>3</v>
      </c>
      <c r="D59" s="21" t="str">
        <f ca="1">+OFFSET('NWP ''19 PC'!B$13,'NWP ''19 PC'!C59,1)</f>
        <v>Runner 3</v>
      </c>
      <c r="E59" s="52">
        <f t="shared" ca="1" si="5"/>
        <v>8.3871329861111104</v>
      </c>
      <c r="F59" s="22">
        <f t="shared" ca="1" si="2"/>
        <v>8.4136987847222215</v>
      </c>
      <c r="G59" s="51">
        <f ca="1">+M59*OFFSET('NWP ''19 PC'!B$13,'NWP ''19 PC'!C59,4)*(1+$Q$38)</f>
        <v>2.6565798611111104E-2</v>
      </c>
      <c r="H59" s="17"/>
      <c r="I59" s="76">
        <v>3.1</v>
      </c>
      <c r="J59" s="77">
        <v>272</v>
      </c>
      <c r="K59" s="77">
        <v>-91</v>
      </c>
      <c r="L59" s="78">
        <f t="shared" si="3"/>
        <v>181</v>
      </c>
      <c r="M59" s="23">
        <f t="shared" si="4"/>
        <v>3.3264999999999998</v>
      </c>
    </row>
    <row r="60" spans="2:13" x14ac:dyDescent="0.35">
      <c r="B60" s="20">
        <v>28</v>
      </c>
      <c r="C60" s="21">
        <f ca="1">+OFFSET('NWP ''19 PC'!B$13,'NWP ''19 PC'!B60-24,0)</f>
        <v>4</v>
      </c>
      <c r="D60" s="21" t="str">
        <f ca="1">+OFFSET('NWP ''19 PC'!B$13,'NWP ''19 PC'!C60,1)</f>
        <v>Runner 4</v>
      </c>
      <c r="E60" s="52">
        <f t="shared" ca="1" si="5"/>
        <v>8.4136987847222215</v>
      </c>
      <c r="F60" s="22">
        <f t="shared" ca="1" si="2"/>
        <v>8.433328645833333</v>
      </c>
      <c r="G60" s="51">
        <f ca="1">+M60*OFFSET('NWP ''19 PC'!B$13,'NWP ''19 PC'!C60,4)*(1+$Q$38)</f>
        <v>1.9629861111111112E-2</v>
      </c>
      <c r="H60" s="17"/>
      <c r="I60" s="76">
        <v>2.5</v>
      </c>
      <c r="J60" s="77">
        <v>83</v>
      </c>
      <c r="K60" s="77">
        <v>-250</v>
      </c>
      <c r="L60" s="78">
        <f t="shared" si="3"/>
        <v>-167</v>
      </c>
      <c r="M60" s="23">
        <f t="shared" si="4"/>
        <v>2.4580000000000002</v>
      </c>
    </row>
    <row r="61" spans="2:13" x14ac:dyDescent="0.35">
      <c r="B61" s="20">
        <v>29</v>
      </c>
      <c r="C61" s="21">
        <f ca="1">+OFFSET('NWP ''19 PC'!B$13,'NWP ''19 PC'!B61-24,0)</f>
        <v>5</v>
      </c>
      <c r="D61" s="21" t="str">
        <f ca="1">+OFFSET('NWP ''19 PC'!B$13,'NWP ''19 PC'!C61,1)</f>
        <v>Runner 5</v>
      </c>
      <c r="E61" s="52">
        <f t="shared" ca="1" si="5"/>
        <v>8.433328645833333</v>
      </c>
      <c r="F61" s="22">
        <f t="shared" ca="1" si="2"/>
        <v>8.4988906249999996</v>
      </c>
      <c r="G61" s="51">
        <f ca="1">+M61*OFFSET('NWP ''19 PC'!B$13,'NWP ''19 PC'!C61,4)*(1+$Q$38)</f>
        <v>6.5561979166666659E-2</v>
      </c>
      <c r="H61" s="17"/>
      <c r="I61" s="76">
        <v>8</v>
      </c>
      <c r="J61" s="77">
        <v>523</v>
      </c>
      <c r="K61" s="77">
        <v>-627</v>
      </c>
      <c r="L61" s="78">
        <f t="shared" si="3"/>
        <v>-104</v>
      </c>
      <c r="M61" s="23">
        <f t="shared" si="4"/>
        <v>8.2095000000000002</v>
      </c>
    </row>
    <row r="62" spans="2:13" x14ac:dyDescent="0.35">
      <c r="B62" s="20">
        <v>30</v>
      </c>
      <c r="C62" s="21">
        <f ca="1">+OFFSET('NWP ''19 PC'!B$13,'NWP ''19 PC'!B62-24,0)</f>
        <v>6</v>
      </c>
      <c r="D62" s="21" t="str">
        <f ca="1">+OFFSET('NWP ''19 PC'!B$13,'NWP ''19 PC'!C62,1)</f>
        <v>Runner 6</v>
      </c>
      <c r="E62" s="52">
        <f t="shared" ca="1" si="5"/>
        <v>8.4988906249999996</v>
      </c>
      <c r="F62" s="22">
        <f t="shared" ca="1" si="2"/>
        <v>8.5457012152777772</v>
      </c>
      <c r="G62" s="51">
        <f ca="1">+M62*OFFSET('NWP ''19 PC'!B$13,'NWP ''19 PC'!C62,4)*(1+$Q$38)</f>
        <v>4.6810590277777772E-2</v>
      </c>
      <c r="H62" s="17"/>
      <c r="I62" s="76">
        <v>5.6</v>
      </c>
      <c r="J62" s="79">
        <v>467</v>
      </c>
      <c r="K62" s="79">
        <v>-411</v>
      </c>
      <c r="L62" s="78">
        <f t="shared" si="3"/>
        <v>56</v>
      </c>
      <c r="M62" s="23">
        <f t="shared" si="4"/>
        <v>5.8614999999999995</v>
      </c>
    </row>
    <row r="63" spans="2:13" x14ac:dyDescent="0.35">
      <c r="B63" s="20">
        <v>31</v>
      </c>
      <c r="C63" s="21">
        <f ca="1">+OFFSET('NWP ''19 PC'!B$13,'NWP ''19 PC'!B63-24,0)</f>
        <v>7</v>
      </c>
      <c r="D63" s="21" t="str">
        <f ca="1">+OFFSET('NWP ''19 PC'!B$13,'NWP ''19 PC'!C63,1)</f>
        <v>Runner 7</v>
      </c>
      <c r="E63" s="52">
        <f t="shared" ca="1" si="5"/>
        <v>8.5457012152777772</v>
      </c>
      <c r="F63" s="22">
        <f t="shared" ca="1" si="2"/>
        <v>8.5974512152777773</v>
      </c>
      <c r="G63" s="51">
        <f ca="1">+M63*OFFSET('NWP ''19 PC'!B$13,'NWP ''19 PC'!C63,4)*(1+$Q$38)</f>
        <v>5.1749999999999997E-2</v>
      </c>
      <c r="H63" s="17"/>
      <c r="I63" s="76">
        <v>6.4</v>
      </c>
      <c r="J63" s="77">
        <v>252</v>
      </c>
      <c r="K63" s="77">
        <v>-344</v>
      </c>
      <c r="L63" s="78">
        <f t="shared" si="3"/>
        <v>-92</v>
      </c>
      <c r="M63" s="23">
        <f t="shared" si="4"/>
        <v>6.48</v>
      </c>
    </row>
    <row r="64" spans="2:13" x14ac:dyDescent="0.35">
      <c r="B64" s="20">
        <v>32</v>
      </c>
      <c r="C64" s="21">
        <f ca="1">+OFFSET('NWP ''19 PC'!B$13,'NWP ''19 PC'!B64-24,0)</f>
        <v>8</v>
      </c>
      <c r="D64" s="21" t="str">
        <f ca="1">+OFFSET('NWP ''19 PC'!B$13,'NWP ''19 PC'!C64,1)</f>
        <v>Runner 8</v>
      </c>
      <c r="E64" s="52">
        <f t="shared" ca="1" si="5"/>
        <v>8.5974512152777773</v>
      </c>
      <c r="F64" s="22">
        <f t="shared" ca="1" si="2"/>
        <v>8.6614439236111114</v>
      </c>
      <c r="G64" s="51">
        <f ca="1">+M64*OFFSET('NWP ''19 PC'!B$13,'NWP ''19 PC'!C64,4)*(1+$Q$38)</f>
        <v>6.3992708333333329E-2</v>
      </c>
      <c r="H64" s="17"/>
      <c r="I64" s="76">
        <v>7.7</v>
      </c>
      <c r="J64" s="77">
        <v>622</v>
      </c>
      <c r="K64" s="77">
        <v>-618</v>
      </c>
      <c r="L64" s="78">
        <f t="shared" si="3"/>
        <v>4</v>
      </c>
      <c r="M64" s="23">
        <f t="shared" si="4"/>
        <v>8.0130000000000017</v>
      </c>
    </row>
    <row r="65" spans="2:13" x14ac:dyDescent="0.35">
      <c r="B65" s="20">
        <v>33</v>
      </c>
      <c r="C65" s="21">
        <f ca="1">+OFFSET('NWP ''19 PC'!B$13,'NWP ''19 PC'!B65-24,0)</f>
        <v>9</v>
      </c>
      <c r="D65" s="21" t="str">
        <f ca="1">+OFFSET('NWP ''19 PC'!B$13,'NWP ''19 PC'!C65,1)</f>
        <v>Runner 9</v>
      </c>
      <c r="E65" s="52">
        <f t="shared" ca="1" si="5"/>
        <v>8.6614439236111114</v>
      </c>
      <c r="F65" s="22">
        <f t="shared" ca="1" si="2"/>
        <v>8.7177699652777783</v>
      </c>
      <c r="G65" s="51">
        <f ca="1">+M65*OFFSET('NWP ''19 PC'!B$13,'NWP ''19 PC'!C65,4)*(1+$Q$38)</f>
        <v>5.632604166666666E-2</v>
      </c>
      <c r="H65" s="17"/>
      <c r="I65" s="76">
        <v>6.8</v>
      </c>
      <c r="J65" s="77">
        <v>513</v>
      </c>
      <c r="K65" s="77">
        <v>-520</v>
      </c>
      <c r="L65" s="78">
        <f t="shared" si="3"/>
        <v>-7</v>
      </c>
      <c r="M65" s="23">
        <f t="shared" si="4"/>
        <v>7.0529999999999999</v>
      </c>
    </row>
    <row r="66" spans="2:13" x14ac:dyDescent="0.35">
      <c r="B66" s="20">
        <v>34</v>
      </c>
      <c r="C66" s="21">
        <f ca="1">+OFFSET('NWP ''19 PC'!B$13,'NWP ''19 PC'!B66-24,0)</f>
        <v>10</v>
      </c>
      <c r="D66" s="21" t="str">
        <f ca="1">+OFFSET('NWP ''19 PC'!B$13,'NWP ''19 PC'!C66,1)</f>
        <v>Runner 10</v>
      </c>
      <c r="E66" s="52">
        <f t="shared" ca="1" si="5"/>
        <v>8.7177699652777783</v>
      </c>
      <c r="F66" s="22">
        <f t="shared" ca="1" si="2"/>
        <v>8.7648800347222231</v>
      </c>
      <c r="G66" s="51">
        <f ca="1">+M66*OFFSET('NWP ''19 PC'!B$13,'NWP ''19 PC'!C66,4)*(1+$Q$38)</f>
        <v>4.7110069444444437E-2</v>
      </c>
      <c r="H66" s="17"/>
      <c r="I66" s="76">
        <v>5.7</v>
      </c>
      <c r="J66" s="77">
        <v>402</v>
      </c>
      <c r="K66" s="77">
        <v>-406</v>
      </c>
      <c r="L66" s="78">
        <f t="shared" si="3"/>
        <v>-4</v>
      </c>
      <c r="M66" s="23">
        <f t="shared" si="4"/>
        <v>5.899</v>
      </c>
    </row>
    <row r="67" spans="2:13" x14ac:dyDescent="0.35">
      <c r="B67" s="20">
        <v>35</v>
      </c>
      <c r="C67" s="21">
        <f ca="1">+OFFSET('NWP ''19 PC'!B$13,'NWP ''19 PC'!B67-24,0)</f>
        <v>11</v>
      </c>
      <c r="D67" s="21" t="str">
        <f ca="1">+OFFSET('NWP ''19 PC'!B$13,'NWP ''19 PC'!C67,1)</f>
        <v>Runner 11</v>
      </c>
      <c r="E67" s="52">
        <f t="shared" ca="1" si="5"/>
        <v>8.7648800347222231</v>
      </c>
      <c r="F67" s="22">
        <f t="shared" ca="1" si="2"/>
        <v>8.7953909722222239</v>
      </c>
      <c r="G67" s="51">
        <f ca="1">+M67*OFFSET('NWP ''19 PC'!B$13,'NWP ''19 PC'!C67,4)*(1+$Q$38)</f>
        <v>3.0510937499999998E-2</v>
      </c>
      <c r="H67" s="17"/>
      <c r="I67" s="76">
        <v>3.6</v>
      </c>
      <c r="J67" s="79">
        <v>365</v>
      </c>
      <c r="K67" s="79">
        <v>-289</v>
      </c>
      <c r="L67" s="78">
        <f t="shared" si="3"/>
        <v>76</v>
      </c>
      <c r="M67" s="23">
        <f t="shared" si="4"/>
        <v>3.8205</v>
      </c>
    </row>
    <row r="68" spans="2:13" ht="15" thickBot="1" x14ac:dyDescent="0.4">
      <c r="B68" s="27">
        <v>36</v>
      </c>
      <c r="C68" s="28">
        <f ca="1">+OFFSET('NWP ''19 PC'!B$13,'NWP ''19 PC'!B68-24,0)</f>
        <v>12</v>
      </c>
      <c r="D68" s="28" t="str">
        <f ca="1">+OFFSET('NWP ''19 PC'!B$13,'NWP ''19 PC'!C68,1)</f>
        <v>Runner12</v>
      </c>
      <c r="E68" s="53">
        <f t="shared" ca="1" si="5"/>
        <v>8.7953909722222239</v>
      </c>
      <c r="F68" s="29">
        <f ca="1">+E68+G68</f>
        <v>8.838072743055557</v>
      </c>
      <c r="G68" s="54">
        <f ca="1">+M68*OFFSET('NWP ''19 PC'!B$13,'NWP ''19 PC'!C68,4)*(1+$Q$38)</f>
        <v>4.2681770833333327E-2</v>
      </c>
      <c r="H68" s="30"/>
      <c r="I68" s="80">
        <v>5.0999999999999996</v>
      </c>
      <c r="J68" s="81">
        <v>352</v>
      </c>
      <c r="K68" s="81">
        <v>-215</v>
      </c>
      <c r="L68" s="82">
        <f t="shared" si="3"/>
        <v>137</v>
      </c>
      <c r="M68" s="31">
        <f t="shared" si="4"/>
        <v>5.3445</v>
      </c>
    </row>
    <row r="69" spans="2:13" x14ac:dyDescent="0.35">
      <c r="I69" s="72">
        <f>SUM(I33:I68)</f>
        <v>199.89999999999998</v>
      </c>
    </row>
    <row r="71" spans="2:13" x14ac:dyDescent="0.35">
      <c r="G71" s="32"/>
    </row>
    <row r="72" spans="2:13" ht="15" customHeight="1" x14ac:dyDescent="0.35">
      <c r="G72" s="32"/>
    </row>
  </sheetData>
  <sheetProtection algorithmName="SHA-512" hashValue="2FFxxKQNMuI1+KDMu10C1devuMSG/z7mqzrKqvKt/6Ga9lTluz1A+K17wH6HSJPBJOc4gVDsqBkDK6P7+wvBiQ==" saltValue="qsdONbrHX0Tcx+ZIy9ZDnw==" spinCount="100000" sheet="1" objects="1" scenarios="1"/>
  <protectedRanges>
    <protectedRange sqref="C14:C30 I30 D26:E28 D14:D25" name="Range1"/>
    <protectedRange sqref="C18:D18" name="Range1_1"/>
    <protectedRange sqref="C17:D17 C20" name="Range1_2"/>
    <protectedRange sqref="C24:D24" name="Range1_3"/>
    <protectedRange sqref="D25 C25:C30 D26:E28 I30" name="Range1_4"/>
    <protectedRange sqref="C23:D23 C21:D21" name="Range1_5"/>
    <protectedRange sqref="E14:E25" name="Range1_6"/>
    <protectedRange sqref="E14:E25" name="Range1_1_1"/>
  </protectedRanges>
  <mergeCells count="6">
    <mergeCell ref="G30:L30"/>
    <mergeCell ref="C1:D1"/>
    <mergeCell ref="D30:E30"/>
    <mergeCell ref="B29:C29"/>
    <mergeCell ref="B30:C30"/>
    <mergeCell ref="D29:E29"/>
  </mergeCells>
  <phoneticPr fontId="10" type="noConversion"/>
  <conditionalFormatting sqref="E33:E68">
    <cfRule type="cellIs" dxfId="0" priority="2" operator="between">
      <formula>$Q$41</formula>
      <formula>$Q$42</formula>
    </cfRule>
  </conditionalFormatting>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NWP '19 PC</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Ragnar Accounting</dc:creator>
  <cp:lastModifiedBy>Mike Henderson</cp:lastModifiedBy>
  <dcterms:created xsi:type="dcterms:W3CDTF">2011-08-18T21:19:56Z</dcterms:created>
  <dcterms:modified xsi:type="dcterms:W3CDTF">2019-06-12T23:47:01Z</dcterms:modified>
</cp:coreProperties>
</file>