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sappy\Dropbox (Ragnar)\Road Team Folder\Race Director\Minnesota\MN 2019\Race Documents\Pace calc\"/>
    </mc:Choice>
  </mc:AlternateContent>
  <xr:revisionPtr revIDLastSave="0" documentId="13_ncr:1_{A6E8E09A-DB31-4077-8719-62731C49CDA7}" xr6:coauthVersionLast="43" xr6:coauthVersionMax="43" xr10:uidLastSave="{00000000-0000-0000-0000-000000000000}"/>
  <workbookProtection workbookAlgorithmName="SHA-512" workbookHashValue="FgAhLthq/MP45sRk/tTd3Z6sjdn+caPdSl2RUlaLSkGgmb7ZXzN9a9nctYK2yuW35x3KsPioZYw012rU3zwprw==" workbookSaltValue="OBQrvn3U7IWQfIampj+FtQ==" workbookSpinCount="100000" lockStructure="1"/>
  <bookViews>
    <workbookView xWindow="28680" yWindow="-8175" windowWidth="29040" windowHeight="15840" xr2:uid="{00000000-000D-0000-FFFF-FFFF00000000}"/>
  </bookViews>
  <sheets>
    <sheet name="Summary" sheetId="2" r:id="rId1"/>
    <sheet name="Sheet1" sheetId="3" state="hidden" r:id="rId2"/>
  </sheet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2" i="2" l="1"/>
  <c r="E106" i="2" l="1"/>
  <c r="E107" i="2"/>
  <c r="E108" i="2"/>
  <c r="E109" i="2"/>
  <c r="E110" i="2"/>
  <c r="E111" i="2"/>
  <c r="E112" i="2"/>
  <c r="E113" i="2"/>
  <c r="E114" i="2"/>
  <c r="E115" i="2"/>
  <c r="E116" i="2"/>
  <c r="E105" i="2"/>
  <c r="D106" i="2"/>
  <c r="D107" i="2"/>
  <c r="D108" i="2"/>
  <c r="D109" i="2"/>
  <c r="D110" i="2"/>
  <c r="D111" i="2"/>
  <c r="D112" i="2"/>
  <c r="D113" i="2"/>
  <c r="D114" i="2"/>
  <c r="D115" i="2"/>
  <c r="D116" i="2"/>
  <c r="D105" i="2"/>
  <c r="B116" i="2"/>
  <c r="C116" i="2"/>
  <c r="C106" i="2"/>
  <c r="C107" i="2"/>
  <c r="C108" i="2"/>
  <c r="C109" i="2"/>
  <c r="C110" i="2"/>
  <c r="C111" i="2"/>
  <c r="C112" i="2"/>
  <c r="C113" i="2"/>
  <c r="C114" i="2"/>
  <c r="C115" i="2"/>
  <c r="C105" i="2"/>
  <c r="B115" i="2"/>
  <c r="B114" i="2"/>
  <c r="B113" i="2"/>
  <c r="B112" i="2"/>
  <c r="B111" i="2"/>
  <c r="B110" i="2"/>
  <c r="B109" i="2"/>
  <c r="B108" i="2"/>
  <c r="B107" i="2"/>
  <c r="B106" i="2"/>
  <c r="B105" i="2"/>
  <c r="M78" i="2" l="1"/>
  <c r="L78" i="2"/>
  <c r="C78" i="2"/>
  <c r="M77" i="2"/>
  <c r="L77" i="2"/>
  <c r="C77" i="2"/>
  <c r="M76" i="2"/>
  <c r="L76" i="2"/>
  <c r="C76" i="2"/>
  <c r="M75" i="2"/>
  <c r="L75" i="2"/>
  <c r="C75" i="2"/>
  <c r="D75" i="2" s="1"/>
  <c r="M74" i="2"/>
  <c r="L74" i="2"/>
  <c r="C74" i="2"/>
  <c r="D74" i="2" s="1"/>
  <c r="M73" i="2"/>
  <c r="L73" i="2"/>
  <c r="C73" i="2"/>
  <c r="D73" i="2" s="1"/>
  <c r="M72" i="2"/>
  <c r="L72" i="2"/>
  <c r="C72" i="2"/>
  <c r="M71" i="2"/>
  <c r="L71" i="2"/>
  <c r="C71" i="2"/>
  <c r="D71" i="2" s="1"/>
  <c r="M70" i="2"/>
  <c r="L70" i="2"/>
  <c r="C70" i="2"/>
  <c r="M69" i="2"/>
  <c r="L69" i="2"/>
  <c r="C69" i="2"/>
  <c r="M68" i="2"/>
  <c r="L68" i="2"/>
  <c r="C68" i="2"/>
  <c r="M67" i="2"/>
  <c r="L67" i="2"/>
  <c r="C67" i="2"/>
  <c r="D67" i="2" s="1"/>
  <c r="M66" i="2"/>
  <c r="L66" i="2"/>
  <c r="C66" i="2"/>
  <c r="D66" i="2" s="1"/>
  <c r="M65" i="2"/>
  <c r="L65" i="2"/>
  <c r="C65" i="2"/>
  <c r="D65" i="2" s="1"/>
  <c r="M64" i="2"/>
  <c r="L64" i="2"/>
  <c r="C64" i="2"/>
  <c r="M63" i="2"/>
  <c r="L63" i="2"/>
  <c r="C63" i="2"/>
  <c r="D63" i="2" s="1"/>
  <c r="M62" i="2"/>
  <c r="L62" i="2"/>
  <c r="C62" i="2"/>
  <c r="M61" i="2"/>
  <c r="L61" i="2"/>
  <c r="C61" i="2"/>
  <c r="M60" i="2"/>
  <c r="L60" i="2"/>
  <c r="C60" i="2"/>
  <c r="M59" i="2"/>
  <c r="L59" i="2"/>
  <c r="C59" i="2"/>
  <c r="D59" i="2" s="1"/>
  <c r="M58" i="2"/>
  <c r="L58" i="2"/>
  <c r="C58" i="2"/>
  <c r="D58" i="2" s="1"/>
  <c r="M57" i="2"/>
  <c r="L57" i="2"/>
  <c r="C57" i="2"/>
  <c r="D57" i="2" s="1"/>
  <c r="M56" i="2"/>
  <c r="L56" i="2"/>
  <c r="C56" i="2"/>
  <c r="M55" i="2"/>
  <c r="L55" i="2"/>
  <c r="C55" i="2"/>
  <c r="D55" i="2" s="1"/>
  <c r="M54" i="2"/>
  <c r="L54" i="2"/>
  <c r="C54" i="2"/>
  <c r="M53" i="2"/>
  <c r="L53" i="2"/>
  <c r="C53" i="2"/>
  <c r="M52" i="2"/>
  <c r="L52" i="2"/>
  <c r="C52" i="2"/>
  <c r="M51" i="2"/>
  <c r="L51" i="2"/>
  <c r="C51" i="2"/>
  <c r="D51" i="2" s="1"/>
  <c r="M50" i="2"/>
  <c r="L50" i="2"/>
  <c r="C50" i="2"/>
  <c r="D50" i="2" s="1"/>
  <c r="M49" i="2"/>
  <c r="L49" i="2"/>
  <c r="C49" i="2"/>
  <c r="D49" i="2" s="1"/>
  <c r="M48" i="2"/>
  <c r="L48" i="2"/>
  <c r="C48" i="2"/>
  <c r="M47" i="2"/>
  <c r="L47" i="2"/>
  <c r="C47" i="2"/>
  <c r="M46" i="2"/>
  <c r="L46" i="2"/>
  <c r="C46" i="2"/>
  <c r="M45" i="2"/>
  <c r="L45" i="2"/>
  <c r="C45" i="2"/>
  <c r="M44" i="2"/>
  <c r="L44" i="2"/>
  <c r="C44" i="2"/>
  <c r="M43" i="2"/>
  <c r="L43" i="2"/>
  <c r="E43" i="2"/>
  <c r="C43" i="2"/>
  <c r="D43" i="2" s="1"/>
  <c r="D39" i="2"/>
  <c r="F36" i="2"/>
  <c r="F35" i="2"/>
  <c r="F34" i="2"/>
  <c r="F33" i="2"/>
  <c r="F31" i="2"/>
  <c r="F30" i="2"/>
  <c r="F29" i="2"/>
  <c r="F28" i="2"/>
  <c r="F27" i="2"/>
  <c r="F26" i="2"/>
  <c r="F25" i="2"/>
  <c r="G25" i="2" l="1"/>
  <c r="G48" i="2"/>
  <c r="G56" i="2"/>
  <c r="G64" i="2"/>
  <c r="G72" i="2"/>
  <c r="G31" i="2"/>
  <c r="G33" i="2"/>
  <c r="G29" i="2"/>
  <c r="G32" i="2"/>
  <c r="G26" i="2"/>
  <c r="G27" i="2"/>
  <c r="G28" i="2"/>
  <c r="G34" i="2"/>
  <c r="G35" i="2"/>
  <c r="G36" i="2"/>
  <c r="G30" i="2"/>
  <c r="G46" i="2"/>
  <c r="G54" i="2"/>
  <c r="G62" i="2"/>
  <c r="G70" i="2"/>
  <c r="G78" i="2"/>
  <c r="G44" i="2"/>
  <c r="F105" i="2" s="1"/>
  <c r="G52" i="2"/>
  <c r="G60" i="2"/>
  <c r="F109" i="2" s="1"/>
  <c r="G68" i="2"/>
  <c r="G76" i="2"/>
  <c r="F113" i="2" s="1"/>
  <c r="G47" i="2"/>
  <c r="G45" i="2"/>
  <c r="G53" i="2"/>
  <c r="G61" i="2"/>
  <c r="G69" i="2"/>
  <c r="G77" i="2"/>
  <c r="D64" i="2"/>
  <c r="G67" i="2"/>
  <c r="F116" i="2" s="1"/>
  <c r="D72" i="2"/>
  <c r="G59" i="2"/>
  <c r="G57" i="2"/>
  <c r="G51" i="2"/>
  <c r="D56" i="2"/>
  <c r="G58" i="2"/>
  <c r="G75" i="2"/>
  <c r="G74" i="2"/>
  <c r="G43" i="2"/>
  <c r="D48" i="2"/>
  <c r="G65" i="2"/>
  <c r="G50" i="2"/>
  <c r="G66" i="2"/>
  <c r="G73" i="2"/>
  <c r="G49" i="2"/>
  <c r="D62" i="2"/>
  <c r="D70" i="2"/>
  <c r="D78" i="2"/>
  <c r="D61" i="2"/>
  <c r="D69" i="2"/>
  <c r="D77" i="2"/>
  <c r="D47" i="2"/>
  <c r="D46" i="2"/>
  <c r="D54" i="2"/>
  <c r="D45" i="2"/>
  <c r="D44" i="2"/>
  <c r="D52" i="2"/>
  <c r="G55" i="2"/>
  <c r="D60" i="2"/>
  <c r="G63" i="2"/>
  <c r="D68" i="2"/>
  <c r="G71" i="2"/>
  <c r="D76" i="2"/>
  <c r="D53" i="2"/>
  <c r="F106" i="2" l="1"/>
  <c r="F110" i="2"/>
  <c r="F114" i="2"/>
  <c r="F115" i="2"/>
  <c r="F107" i="2"/>
  <c r="F108" i="2"/>
  <c r="F111" i="2"/>
  <c r="F112" i="2"/>
  <c r="E44" i="2"/>
  <c r="F43" i="2" s="1"/>
  <c r="F40" i="2"/>
  <c r="E45" i="2" l="1"/>
  <c r="F44" i="2" s="1"/>
  <c r="E46" i="2" l="1"/>
  <c r="E47" i="2" s="1"/>
  <c r="F45" i="2" l="1"/>
  <c r="F46" i="2"/>
  <c r="E48" i="2"/>
  <c r="F47" i="2" l="1"/>
  <c r="E49" i="2"/>
  <c r="E50" i="2" l="1"/>
  <c r="F48" i="2"/>
  <c r="E51" i="2" l="1"/>
  <c r="F49" i="2"/>
  <c r="E52" i="2" l="1"/>
  <c r="F50" i="2"/>
  <c r="F51" i="2" l="1"/>
  <c r="E53" i="2"/>
  <c r="F52" i="2" l="1"/>
  <c r="E54" i="2"/>
  <c r="F53" i="2" l="1"/>
  <c r="E55" i="2"/>
  <c r="F54" i="2" l="1"/>
  <c r="E56" i="2"/>
  <c r="F55" i="2" l="1"/>
  <c r="E57" i="2"/>
  <c r="E58" i="2" l="1"/>
  <c r="F56" i="2"/>
  <c r="E59" i="2" l="1"/>
  <c r="F57" i="2"/>
  <c r="E60" i="2" l="1"/>
  <c r="F58" i="2"/>
  <c r="F59" i="2" l="1"/>
  <c r="E61" i="2"/>
  <c r="F60" i="2" l="1"/>
  <c r="E62" i="2"/>
  <c r="F61" i="2" l="1"/>
  <c r="E63" i="2"/>
  <c r="E64" i="2" l="1"/>
  <c r="F62" i="2"/>
  <c r="E65" i="2" l="1"/>
  <c r="F63" i="2"/>
  <c r="E66" i="2" l="1"/>
  <c r="F64" i="2"/>
  <c r="E67" i="2" l="1"/>
  <c r="F65" i="2"/>
  <c r="F66" i="2" l="1"/>
  <c r="E68" i="2"/>
  <c r="F67" i="2" l="1"/>
  <c r="E69" i="2"/>
  <c r="F68" i="2" l="1"/>
  <c r="E70" i="2"/>
  <c r="F69" i="2" l="1"/>
  <c r="E71" i="2"/>
  <c r="F70" i="2" l="1"/>
  <c r="E72" i="2"/>
  <c r="E73" i="2" l="1"/>
  <c r="F71" i="2"/>
  <c r="E74" i="2" l="1"/>
  <c r="F72" i="2"/>
  <c r="E75" i="2" l="1"/>
  <c r="F73" i="2"/>
  <c r="F74" i="2" l="1"/>
  <c r="E76" i="2"/>
  <c r="F75" i="2" l="1"/>
  <c r="E77" i="2"/>
  <c r="F76" i="2" l="1"/>
  <c r="E78" i="2"/>
  <c r="F77" i="2" l="1"/>
  <c r="F78" i="2"/>
  <c r="D40" i="2" s="1"/>
</calcChain>
</file>

<file path=xl/sharedStrings.xml><?xml version="1.0" encoding="utf-8"?>
<sst xmlns="http://schemas.openxmlformats.org/spreadsheetml/2006/main" count="104" uniqueCount="83">
  <si>
    <t>Pace Calculator and Hold Times</t>
  </si>
  <si>
    <t xml:space="preserve">Accurate projections are critical to a successful Ragnar Relay. Based on your projections we will assign your start time to ensure the best experience on race day, this includes both the amount of vehicles at each excange and the total time allowed on the course. Please note that in order to complete a Ragnar Relay your team's average pace must be an 11 minute per mile pace or quicker. Please contact the Race Director if this is a concern, otherwise race officials will help you on race day. Pro tip: If a team runs just one minute per mile faster than they projected they will be 3 hours ahead of their projection by the end of the race. 
We understand that it is impossible to perfectly project your teams pace. So we give teams a buffer zone before forcing them to stop at an exchange. If your team gets ahead of this buffer we will hold your team at one of the major exchanges. To avoid stopping your team again later in the race, we will not let the team run again until the times represented in the chart below.
Please use this Pace Calculator and the Hold times chart at the bottom to estimate your teams Race Day performance. </t>
  </si>
  <si>
    <t>PARTICIPANT INSTRUCTIONS:</t>
  </si>
  <si>
    <t>1. Enter all info highlighted in YELLOW</t>
  </si>
  <si>
    <t>2. Enter team start time in cell E8 - start time must be in AM/PM format</t>
  </si>
  <si>
    <t>3. Enter individual paces in cells E10-21 - Pace must be entered in decimal format</t>
  </si>
  <si>
    <t>4. Your estimated finish time will be calculated in cell D26</t>
  </si>
  <si>
    <t>Start Date</t>
  </si>
  <si>
    <t>End Date</t>
  </si>
  <si>
    <t>Start Time</t>
  </si>
  <si>
    <t>ID</t>
  </si>
  <si>
    <t>Name</t>
  </si>
  <si>
    <t>Role</t>
  </si>
  <si>
    <t>Pace (Decimals)</t>
  </si>
  <si>
    <t>Pace (Auto-fill)</t>
  </si>
  <si>
    <t>Rank</t>
  </si>
  <si>
    <t>Cell Phone</t>
  </si>
  <si>
    <t>Runner 1</t>
  </si>
  <si>
    <t>Runner</t>
  </si>
  <si>
    <t>Runner 2</t>
  </si>
  <si>
    <t>Runner 3</t>
  </si>
  <si>
    <t>Runner 4</t>
  </si>
  <si>
    <t>Runner 5</t>
  </si>
  <si>
    <t>Runner 6</t>
  </si>
  <si>
    <t>Runner 7</t>
  </si>
  <si>
    <t>Runner 8</t>
  </si>
  <si>
    <t>Runner 9</t>
  </si>
  <si>
    <t>Runner 10</t>
  </si>
  <si>
    <t>Runner 11</t>
  </si>
  <si>
    <t>Runner 12</t>
  </si>
  <si>
    <t>Volunteer 1</t>
  </si>
  <si>
    <t>Volunteer</t>
  </si>
  <si>
    <t>volunteer 2</t>
  </si>
  <si>
    <t>Start</t>
  </si>
  <si>
    <t>Estimated Finish</t>
  </si>
  <si>
    <t>Your team should arrive at the finish line no later than 8:00 PM.</t>
  </si>
  <si>
    <t>Leg</t>
  </si>
  <si>
    <t>Runner Number</t>
  </si>
  <si>
    <t>Runner Name</t>
  </si>
  <si>
    <t>Estimated Start</t>
  </si>
  <si>
    <t>Estimated End</t>
  </si>
  <si>
    <t>Estimated Time</t>
  </si>
  <si>
    <t>Rating</t>
  </si>
  <si>
    <t>Miles</t>
  </si>
  <si>
    <t>Elev +</t>
  </si>
  <si>
    <t>Elev -</t>
  </si>
  <si>
    <t>Net Elev</t>
  </si>
  <si>
    <t>Relative Miles</t>
  </si>
  <si>
    <t>elev +</t>
  </si>
  <si>
    <t>elev -</t>
  </si>
  <si>
    <t>% slower</t>
  </si>
  <si>
    <t>1st leg</t>
  </si>
  <si>
    <t>2nd leg</t>
  </si>
  <si>
    <t>3rd leg</t>
  </si>
  <si>
    <t>Night legs</t>
  </si>
  <si>
    <t>OFFICIAL HOLDING TIMES</t>
  </si>
  <si>
    <t>Exchange</t>
  </si>
  <si>
    <t>THERE ARE NO START TIME REQUESTS, BUT IF YOUR TEAM IS PROJECTED TO HAVE AN ISSUE, PLEASE READ BELOW</t>
  </si>
  <si>
    <t>Good reasons for requesting a new start time:</t>
  </si>
  <si>
    <t>•    “Oops, some of the road paces we submitted were incorrect before start times were assigned. Now we may not make the open/close exchange times. Help!
      We understand that it may be too late to change them now, but hope we can.”</t>
  </si>
  <si>
    <t>•    “Ryan’s ditching the team, and we found an Olympian to take his place!”</t>
  </si>
  <si>
    <t>•    “Other circumstances have occurred, and they will significantly affect our pace”</t>
  </si>
  <si>
    <t>Bad reasons for requesting a new start time:</t>
  </si>
  <si>
    <t>•    “We had our paces entered, but now that we don’t like our start time, we changed them…”</t>
  </si>
  <si>
    <t>•    “But I booked a flight on Saturday night and that makes our start time inconvenient”</t>
  </si>
  <si>
    <t>•    “But we need to be done in time to return my rental vehicle, and Tim is kind of slow.”</t>
  </si>
  <si>
    <t>•    “But we've always had XXXX as our start time”</t>
  </si>
  <si>
    <t>•    “But the dog ate my running shoes”</t>
  </si>
  <si>
    <t>Leg 1</t>
  </si>
  <si>
    <t>Leg 2</t>
  </si>
  <si>
    <t>Leg 3</t>
  </si>
  <si>
    <t>Total Mileage</t>
  </si>
  <si>
    <t>OFFICIAL NIGHT TIME RUNNING HOURS: 7:15 PM - 6:45 AM</t>
  </si>
  <si>
    <t>Hold teams arriving before:</t>
  </si>
  <si>
    <t>Allow held teams back onto the course at:</t>
  </si>
  <si>
    <t xml:space="preserve">Course Takedown </t>
  </si>
  <si>
    <t>Friday Aug 16th</t>
  </si>
  <si>
    <t>Saturday Aug 17th</t>
  </si>
  <si>
    <t>Friday Aug 16th 5:00 PM</t>
  </si>
  <si>
    <t>Friday Aug 16th 10:15 PM</t>
  </si>
  <si>
    <t>Saturday Aug 17th 3:00 AM</t>
  </si>
  <si>
    <t>Saturday Aug 17th 8:45 AM</t>
  </si>
  <si>
    <t>Saturday Aug 17th 3:00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</si>
</sst>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164" formatCode="h:mm;@"/>
    <numFmt numFmtId="165" formatCode="[$-409]h:mm\ AM/PM;@"/>
    <numFmt numFmtId="166" formatCode="[$-409]m/d/yy\ h:mm\ AM/PM;@"/>
    <numFmt numFmtId="167" formatCode="0.0"/>
    <numFmt numFmtId="168" formatCode="m/d/yy\ h:mm\ AM/PM;@"/>
  </numFmts>
  <fonts count="14" x14ac:knownFonts="1">
    <font>
      <sz val="11"/>
      <color theme="1"/>
      <name val="Calibri"/>
      <family val="2"/>
      <scheme val="minor"/>
    </font>
    <font>
      <b/>
      <sz val="10"/>
      <name val="Arial"/>
      <family val="2"/>
    </font>
    <font>
      <b/>
      <sz val="11"/>
      <color theme="1"/>
      <name val="Calibri"/>
      <family val="2"/>
      <scheme val="minor"/>
    </font>
    <font>
      <sz val="11"/>
      <name val="Calibri"/>
      <family val="2"/>
      <scheme val="minor"/>
    </font>
    <font>
      <sz val="10"/>
      <color theme="1"/>
      <name val="Cambria"/>
      <family val="1"/>
      <scheme val="major"/>
    </font>
    <font>
      <sz val="10"/>
      <name val="Cambria"/>
      <family val="1"/>
      <scheme val="major"/>
    </font>
    <font>
      <b/>
      <sz val="12"/>
      <color theme="1"/>
      <name val="Calibri"/>
      <family val="2"/>
      <scheme val="minor"/>
    </font>
    <font>
      <b/>
      <sz val="14"/>
      <color theme="1"/>
      <name val="Calibri"/>
      <family val="2"/>
      <scheme val="minor"/>
    </font>
    <font>
      <b/>
      <sz val="18"/>
      <color theme="1"/>
      <name val="Calibri"/>
      <family val="2"/>
      <scheme val="minor"/>
    </font>
    <font>
      <b/>
      <sz val="20"/>
      <color theme="1"/>
      <name val="Calibri"/>
      <family val="2"/>
      <scheme val="minor"/>
    </font>
    <font>
      <sz val="30"/>
      <color theme="1"/>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s>
  <fills count="12">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FC9710"/>
        <bgColor indexed="64"/>
      </patternFill>
    </fill>
  </fills>
  <borders count="48">
    <border>
      <left/>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56">
    <xf numFmtId="0" fontId="0" fillId="0" borderId="0" xfId="0"/>
    <xf numFmtId="0" fontId="0" fillId="0" borderId="6" xfId="0" applyFill="1" applyBorder="1" applyAlignment="1" applyProtection="1">
      <alignment horizontal="center"/>
    </xf>
    <xf numFmtId="0" fontId="0" fillId="0" borderId="0" xfId="0" applyFill="1" applyBorder="1" applyAlignment="1" applyProtection="1">
      <alignment horizontal="center"/>
    </xf>
    <xf numFmtId="41" fontId="0" fillId="0" borderId="2" xfId="0" applyNumberFormat="1" applyBorder="1" applyAlignment="1" applyProtection="1">
      <alignment horizontal="center"/>
    </xf>
    <xf numFmtId="41" fontId="0" fillId="0" borderId="8" xfId="0" applyNumberFormat="1" applyBorder="1" applyAlignment="1" applyProtection="1">
      <alignment horizontal="center"/>
    </xf>
    <xf numFmtId="41" fontId="0" fillId="0" borderId="10" xfId="0" applyNumberFormat="1" applyFill="1" applyBorder="1" applyAlignment="1" applyProtection="1">
      <alignment horizontal="center"/>
      <protection locked="0"/>
    </xf>
    <xf numFmtId="41" fontId="0" fillId="0" borderId="6" xfId="0" applyNumberFormat="1" applyFill="1" applyBorder="1" applyAlignment="1" applyProtection="1">
      <alignment horizontal="center"/>
    </xf>
    <xf numFmtId="41" fontId="0" fillId="0" borderId="29" xfId="0" applyNumberFormat="1" applyFill="1" applyBorder="1" applyAlignment="1" applyProtection="1">
      <alignment horizontal="center"/>
    </xf>
    <xf numFmtId="1" fontId="0" fillId="0" borderId="0" xfId="0" applyNumberFormat="1"/>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Protection="1"/>
    <xf numFmtId="21" fontId="3" fillId="3" borderId="10" xfId="0" applyNumberFormat="1" applyFont="1" applyFill="1" applyBorder="1" applyAlignment="1" applyProtection="1">
      <alignment horizontal="center"/>
    </xf>
    <xf numFmtId="20" fontId="0" fillId="0" borderId="0" xfId="0" applyNumberFormat="1" applyProtection="1"/>
    <xf numFmtId="0" fontId="0" fillId="0" borderId="0" xfId="0" applyBorder="1" applyAlignment="1" applyProtection="1">
      <alignment horizontal="center"/>
    </xf>
    <xf numFmtId="0" fontId="0" fillId="0" borderId="0" xfId="0" applyBorder="1" applyProtection="1"/>
    <xf numFmtId="0" fontId="2" fillId="0" borderId="22" xfId="0" applyFont="1" applyBorder="1" applyProtection="1"/>
    <xf numFmtId="0" fontId="2" fillId="0" borderId="25" xfId="0" applyFont="1" applyBorder="1" applyAlignment="1" applyProtection="1">
      <alignment horizontal="center"/>
    </xf>
    <xf numFmtId="0" fontId="2" fillId="0" borderId="0" xfId="0" applyFont="1" applyBorder="1" applyAlignment="1" applyProtection="1">
      <alignment horizontal="center"/>
    </xf>
    <xf numFmtId="165" fontId="0" fillId="0" borderId="0" xfId="0" applyNumberFormat="1" applyBorder="1" applyAlignment="1" applyProtection="1">
      <alignment horizontal="center"/>
    </xf>
    <xf numFmtId="2" fontId="0" fillId="0" borderId="26" xfId="0" applyNumberFormat="1" applyBorder="1" applyAlignment="1" applyProtection="1">
      <alignment horizontal="center"/>
    </xf>
    <xf numFmtId="0" fontId="0" fillId="4" borderId="0" xfId="0" applyFill="1" applyProtection="1"/>
    <xf numFmtId="9" fontId="0" fillId="4" borderId="0" xfId="0" applyNumberFormat="1" applyFill="1" applyProtection="1"/>
    <xf numFmtId="166" fontId="0" fillId="4" borderId="0" xfId="0" applyNumberFormat="1" applyFill="1" applyProtection="1"/>
    <xf numFmtId="0" fontId="2" fillId="0" borderId="23" xfId="0" applyFont="1" applyBorder="1" applyAlignment="1" applyProtection="1">
      <alignment horizontal="center"/>
    </xf>
    <xf numFmtId="0" fontId="2" fillId="0" borderId="19" xfId="0" applyFont="1" applyBorder="1" applyAlignment="1" applyProtection="1">
      <alignment horizontal="center"/>
    </xf>
    <xf numFmtId="165" fontId="0" fillId="0" borderId="19" xfId="0" applyNumberFormat="1" applyBorder="1" applyAlignment="1" applyProtection="1">
      <alignment horizontal="center"/>
    </xf>
    <xf numFmtId="0" fontId="0" fillId="0" borderId="19" xfId="0" applyBorder="1" applyAlignment="1" applyProtection="1">
      <alignment horizontal="center"/>
    </xf>
    <xf numFmtId="2" fontId="0" fillId="0" borderId="24" xfId="0" applyNumberFormat="1" applyBorder="1" applyAlignment="1" applyProtection="1">
      <alignment horizontal="center"/>
    </xf>
    <xf numFmtId="2" fontId="0" fillId="5" borderId="10" xfId="0" applyNumberFormat="1" applyFill="1" applyBorder="1" applyAlignment="1" applyProtection="1">
      <alignment horizontal="center"/>
      <protection locked="0"/>
    </xf>
    <xf numFmtId="0" fontId="0" fillId="5" borderId="5" xfId="0" applyFill="1" applyBorder="1" applyProtection="1">
      <protection locked="0"/>
    </xf>
    <xf numFmtId="0" fontId="0" fillId="5" borderId="11" xfId="0" applyFill="1" applyBorder="1" applyProtection="1">
      <protection locked="0"/>
    </xf>
    <xf numFmtId="0" fontId="0" fillId="5" borderId="9" xfId="0" applyFill="1" applyBorder="1" applyProtection="1">
      <protection locked="0"/>
    </xf>
    <xf numFmtId="0" fontId="0" fillId="5" borderId="4" xfId="0" applyFill="1" applyBorder="1" applyProtection="1">
      <protection locked="0"/>
    </xf>
    <xf numFmtId="0" fontId="0" fillId="0" borderId="21" xfId="0" applyBorder="1" applyProtection="1"/>
    <xf numFmtId="0" fontId="0" fillId="0" borderId="20" xfId="0" applyBorder="1" applyProtection="1"/>
    <xf numFmtId="0" fontId="0" fillId="0" borderId="22" xfId="0" applyBorder="1" applyProtection="1"/>
    <xf numFmtId="0" fontId="0" fillId="0" borderId="25" xfId="0" applyBorder="1" applyProtection="1"/>
    <xf numFmtId="0" fontId="0" fillId="0" borderId="26" xfId="0" applyBorder="1" applyProtection="1"/>
    <xf numFmtId="0" fontId="0" fillId="0" borderId="23" xfId="0" applyBorder="1" applyProtection="1"/>
    <xf numFmtId="0" fontId="0" fillId="0" borderId="19" xfId="0" applyBorder="1" applyProtection="1"/>
    <xf numFmtId="0" fontId="0" fillId="0" borderId="24" xfId="0" applyBorder="1" applyProtection="1"/>
    <xf numFmtId="14" fontId="0" fillId="6" borderId="28" xfId="0" applyNumberFormat="1" applyFill="1" applyBorder="1" applyAlignment="1" applyProtection="1">
      <alignment horizontal="center"/>
    </xf>
    <xf numFmtId="14" fontId="0" fillId="6" borderId="30" xfId="0" applyNumberFormat="1" applyFill="1" applyBorder="1" applyAlignment="1" applyProtection="1">
      <alignment horizontal="center"/>
    </xf>
    <xf numFmtId="0" fontId="0" fillId="7" borderId="3" xfId="0" applyFill="1" applyBorder="1" applyProtection="1"/>
    <xf numFmtId="46" fontId="3" fillId="7" borderId="12" xfId="0" applyNumberFormat="1" applyFont="1" applyFill="1" applyBorder="1" applyProtection="1"/>
    <xf numFmtId="0" fontId="2" fillId="0" borderId="0" xfId="0" applyFont="1" applyAlignment="1" applyProtection="1">
      <alignment horizontal="center"/>
    </xf>
    <xf numFmtId="0" fontId="7" fillId="0" borderId="20" xfId="0" applyFont="1" applyBorder="1" applyProtection="1"/>
    <xf numFmtId="1" fontId="4" fillId="8" borderId="0" xfId="0" applyNumberFormat="1" applyFont="1" applyFill="1" applyBorder="1" applyAlignment="1">
      <alignment horizontal="center"/>
    </xf>
    <xf numFmtId="1" fontId="5" fillId="8" borderId="0" xfId="0" applyNumberFormat="1" applyFont="1" applyFill="1" applyBorder="1" applyAlignment="1">
      <alignment horizontal="center"/>
    </xf>
    <xf numFmtId="1" fontId="4" fillId="8" borderId="19" xfId="0" applyNumberFormat="1" applyFont="1" applyFill="1" applyBorder="1" applyAlignment="1">
      <alignment horizontal="center"/>
    </xf>
    <xf numFmtId="1" fontId="0" fillId="8" borderId="26" xfId="0" applyNumberFormat="1" applyFill="1" applyBorder="1" applyAlignment="1" applyProtection="1">
      <alignment horizontal="center"/>
    </xf>
    <xf numFmtId="1" fontId="0" fillId="8" borderId="24" xfId="0" applyNumberFormat="1" applyFill="1" applyBorder="1" applyAlignment="1" applyProtection="1">
      <alignment horizontal="center"/>
    </xf>
    <xf numFmtId="167" fontId="4" fillId="8" borderId="25" xfId="0" applyNumberFormat="1" applyFont="1" applyFill="1" applyBorder="1" applyAlignment="1">
      <alignment horizontal="center"/>
    </xf>
    <xf numFmtId="167" fontId="4" fillId="8" borderId="23" xfId="0" applyNumberFormat="1" applyFont="1" applyFill="1" applyBorder="1" applyAlignment="1">
      <alignment horizontal="center"/>
    </xf>
    <xf numFmtId="164" fontId="0" fillId="0" borderId="26" xfId="0" applyNumberFormat="1" applyBorder="1" applyAlignment="1" applyProtection="1">
      <alignment horizontal="center"/>
    </xf>
    <xf numFmtId="165" fontId="0" fillId="0" borderId="25" xfId="0" applyNumberFormat="1" applyBorder="1" applyAlignment="1" applyProtection="1">
      <alignment horizontal="center"/>
    </xf>
    <xf numFmtId="165" fontId="0" fillId="0" borderId="23" xfId="0" applyNumberFormat="1" applyBorder="1" applyAlignment="1" applyProtection="1">
      <alignment horizontal="center"/>
    </xf>
    <xf numFmtId="164" fontId="0" fillId="0" borderId="24" xfId="0" applyNumberFormat="1" applyBorder="1" applyAlignment="1" applyProtection="1">
      <alignment horizontal="center"/>
    </xf>
    <xf numFmtId="0" fontId="6" fillId="0" borderId="21" xfId="0" applyFont="1" applyBorder="1" applyAlignment="1" applyProtection="1">
      <alignment horizontal="center"/>
    </xf>
    <xf numFmtId="0" fontId="6" fillId="0" borderId="20" xfId="0" applyFont="1" applyBorder="1" applyAlignment="1" applyProtection="1">
      <alignment horizontal="center"/>
    </xf>
    <xf numFmtId="0" fontId="6" fillId="0" borderId="22" xfId="0" applyFont="1" applyBorder="1" applyAlignment="1" applyProtection="1">
      <alignment horizontal="center"/>
    </xf>
    <xf numFmtId="0" fontId="6" fillId="8" borderId="21" xfId="0" applyFont="1" applyFill="1" applyBorder="1" applyAlignment="1" applyProtection="1">
      <alignment horizontal="center"/>
    </xf>
    <xf numFmtId="0" fontId="6" fillId="8" borderId="20" xfId="0" applyFont="1" applyFill="1" applyBorder="1" applyAlignment="1" applyProtection="1">
      <alignment horizontal="center"/>
    </xf>
    <xf numFmtId="0" fontId="6" fillId="8" borderId="22" xfId="0" applyFont="1" applyFill="1" applyBorder="1" applyAlignment="1" applyProtection="1">
      <alignment horizontal="center"/>
    </xf>
    <xf numFmtId="165" fontId="0" fillId="0" borderId="25" xfId="0" applyNumberFormat="1" applyFill="1" applyBorder="1" applyAlignment="1" applyProtection="1">
      <alignment horizontal="center"/>
    </xf>
    <xf numFmtId="0" fontId="1" fillId="2" borderId="31" xfId="0" applyFont="1" applyFill="1" applyBorder="1" applyAlignment="1" applyProtection="1">
      <alignment horizontal="center"/>
    </xf>
    <xf numFmtId="0" fontId="0" fillId="5" borderId="16"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27" xfId="0" applyFill="1" applyBorder="1" applyAlignment="1" applyProtection="1">
      <alignment horizontal="center"/>
      <protection locked="0"/>
    </xf>
    <xf numFmtId="0" fontId="0" fillId="0" borderId="34" xfId="0" applyBorder="1" applyAlignment="1" applyProtection="1">
      <alignment horizontal="center"/>
      <protection locked="0"/>
    </xf>
    <xf numFmtId="41" fontId="0" fillId="0" borderId="34" xfId="0" applyNumberFormat="1" applyFill="1" applyBorder="1" applyAlignment="1" applyProtection="1">
      <alignment horizontal="center"/>
      <protection locked="0"/>
    </xf>
    <xf numFmtId="41" fontId="0" fillId="0" borderId="35" xfId="0" applyNumberFormat="1" applyFill="1" applyBorder="1" applyAlignment="1" applyProtection="1">
      <alignment horizontal="center"/>
    </xf>
    <xf numFmtId="41" fontId="0" fillId="0" borderId="7" xfId="0" applyNumberFormat="1" applyFill="1" applyBorder="1" applyAlignment="1" applyProtection="1">
      <alignment horizontal="center"/>
    </xf>
    <xf numFmtId="0" fontId="0" fillId="5" borderId="10" xfId="0" applyFill="1" applyBorder="1" applyProtection="1">
      <protection locked="0"/>
    </xf>
    <xf numFmtId="0" fontId="1" fillId="2" borderId="5" xfId="0" applyFont="1" applyFill="1" applyBorder="1" applyAlignment="1" applyProtection="1">
      <alignment horizontal="center"/>
    </xf>
    <xf numFmtId="0" fontId="1" fillId="7" borderId="17" xfId="0" applyFont="1" applyFill="1" applyBorder="1" applyAlignment="1" applyProtection="1">
      <alignment horizontal="center"/>
    </xf>
    <xf numFmtId="0" fontId="1" fillId="2" borderId="17" xfId="0" applyFont="1" applyFill="1" applyBorder="1" applyAlignment="1" applyProtection="1">
      <alignment horizontal="center"/>
    </xf>
    <xf numFmtId="0" fontId="1" fillId="2" borderId="18" xfId="0" applyFont="1" applyFill="1" applyBorder="1" applyAlignment="1" applyProtection="1">
      <alignment horizontal="center"/>
    </xf>
    <xf numFmtId="41" fontId="0" fillId="0" borderId="11" xfId="0" applyNumberFormat="1" applyBorder="1" applyAlignment="1" applyProtection="1">
      <alignment horizontal="center"/>
    </xf>
    <xf numFmtId="41" fontId="0" fillId="0" borderId="14" xfId="0" applyNumberFormat="1" applyBorder="1" applyAlignment="1" applyProtection="1">
      <alignment horizontal="center"/>
    </xf>
    <xf numFmtId="0" fontId="0" fillId="5" borderId="13" xfId="0" applyFill="1" applyBorder="1" applyProtection="1">
      <protection locked="0"/>
    </xf>
    <xf numFmtId="2" fontId="0" fillId="5" borderId="13" xfId="0" applyNumberFormat="1" applyFill="1" applyBorder="1" applyAlignment="1" applyProtection="1">
      <alignment horizontal="center"/>
      <protection locked="0"/>
    </xf>
    <xf numFmtId="21" fontId="3" fillId="3" borderId="13" xfId="0" applyNumberFormat="1" applyFont="1" applyFill="1" applyBorder="1" applyAlignment="1" applyProtection="1">
      <alignment horizontal="center"/>
    </xf>
    <xf numFmtId="0" fontId="0" fillId="0" borderId="15" xfId="0" applyFill="1" applyBorder="1" applyAlignment="1" applyProtection="1">
      <alignment horizontal="center"/>
    </xf>
    <xf numFmtId="0" fontId="0" fillId="0" borderId="0" xfId="0" applyAlignment="1">
      <alignment vertical="center"/>
    </xf>
    <xf numFmtId="164" fontId="0" fillId="0" borderId="0" xfId="0" applyNumberFormat="1" applyFill="1" applyBorder="1" applyAlignment="1" applyProtection="1">
      <alignment horizontal="center"/>
    </xf>
    <xf numFmtId="167"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1" fontId="0" fillId="0" borderId="0" xfId="0" applyNumberFormat="1" applyFill="1" applyBorder="1" applyAlignment="1" applyProtection="1">
      <alignment horizontal="center"/>
    </xf>
    <xf numFmtId="2" fontId="0" fillId="0" borderId="0" xfId="0" applyNumberFormat="1" applyFill="1" applyBorder="1" applyAlignment="1" applyProtection="1">
      <alignment horizontal="center"/>
    </xf>
    <xf numFmtId="0" fontId="0" fillId="0" borderId="0" xfId="0" applyFill="1" applyProtection="1"/>
    <xf numFmtId="0" fontId="2" fillId="0" borderId="25" xfId="0" applyFont="1" applyFill="1" applyBorder="1" applyAlignment="1" applyProtection="1">
      <alignment horizontal="center"/>
    </xf>
    <xf numFmtId="165" fontId="0" fillId="0" borderId="0" xfId="0" applyNumberFormat="1" applyFill="1" applyBorder="1" applyAlignment="1" applyProtection="1">
      <alignment horizontal="center"/>
    </xf>
    <xf numFmtId="0" fontId="0" fillId="9" borderId="10" xfId="0" applyFill="1" applyBorder="1" applyAlignment="1">
      <alignment horizontal="center" wrapText="1"/>
    </xf>
    <xf numFmtId="0" fontId="0" fillId="0" borderId="10" xfId="0" applyBorder="1" applyAlignment="1">
      <alignment horizontal="center" wrapText="1"/>
    </xf>
    <xf numFmtId="167" fontId="0" fillId="0" borderId="10" xfId="0" applyNumberFormat="1" applyBorder="1" applyAlignment="1">
      <alignment horizontal="center" wrapText="1"/>
    </xf>
    <xf numFmtId="167" fontId="0" fillId="0" borderId="0" xfId="0" applyNumberFormat="1" applyProtection="1"/>
    <xf numFmtId="0" fontId="0" fillId="0" borderId="0" xfId="0" applyBorder="1"/>
    <xf numFmtId="18" fontId="0" fillId="5" borderId="1" xfId="0" applyNumberFormat="1" applyFill="1" applyBorder="1" applyAlignment="1" applyProtection="1">
      <alignment horizontal="center"/>
      <protection locked="0"/>
    </xf>
    <xf numFmtId="0" fontId="6" fillId="10" borderId="38" xfId="0" applyFont="1" applyFill="1" applyBorder="1" applyAlignment="1">
      <alignment horizontal="center" vertical="center" wrapText="1"/>
    </xf>
    <xf numFmtId="0" fontId="11" fillId="10" borderId="11" xfId="0" applyFont="1" applyFill="1" applyBorder="1" applyAlignment="1">
      <alignment horizontal="center" vertical="center"/>
    </xf>
    <xf numFmtId="0" fontId="11" fillId="10" borderId="39" xfId="0" applyFont="1" applyFill="1" applyBorder="1" applyAlignment="1">
      <alignment horizontal="center" vertical="center"/>
    </xf>
    <xf numFmtId="165" fontId="11" fillId="10" borderId="29" xfId="0" applyNumberFormat="1" applyFont="1" applyFill="1" applyBorder="1" applyAlignment="1">
      <alignment horizontal="center" vertical="center"/>
    </xf>
    <xf numFmtId="0" fontId="11" fillId="10" borderId="40" xfId="0" applyFont="1" applyFill="1" applyBorder="1" applyAlignment="1">
      <alignment horizontal="center" vertical="center" wrapText="1"/>
    </xf>
    <xf numFmtId="0" fontId="11" fillId="10" borderId="41" xfId="0" applyFont="1" applyFill="1" applyBorder="1" applyAlignment="1">
      <alignment horizontal="center" vertical="center" wrapText="1"/>
    </xf>
    <xf numFmtId="165" fontId="11" fillId="10" borderId="42" xfId="0" applyNumberFormat="1" applyFont="1" applyFill="1" applyBorder="1" applyAlignment="1">
      <alignment horizontal="center" vertical="center" wrapText="1"/>
    </xf>
    <xf numFmtId="0" fontId="11" fillId="10" borderId="11" xfId="0" applyFont="1" applyFill="1" applyBorder="1" applyAlignment="1">
      <alignment horizontal="center" vertical="center" wrapText="1"/>
    </xf>
    <xf numFmtId="18" fontId="11" fillId="10" borderId="39" xfId="0" applyNumberFormat="1" applyFont="1" applyFill="1" applyBorder="1" applyAlignment="1">
      <alignment horizontal="center" vertical="center" wrapText="1"/>
    </xf>
    <xf numFmtId="165" fontId="11" fillId="10" borderId="29" xfId="0" applyNumberFormat="1" applyFont="1" applyFill="1" applyBorder="1" applyAlignment="1">
      <alignment horizontal="center" vertical="center" wrapText="1"/>
    </xf>
    <xf numFmtId="0" fontId="11" fillId="10" borderId="43" xfId="0" applyFont="1" applyFill="1" applyBorder="1" applyAlignment="1">
      <alignment horizontal="center" vertical="center" wrapText="1"/>
    </xf>
    <xf numFmtId="18" fontId="11" fillId="10" borderId="44" xfId="0" applyNumberFormat="1" applyFont="1" applyFill="1" applyBorder="1" applyAlignment="1">
      <alignment horizontal="center" vertical="center" wrapText="1"/>
    </xf>
    <xf numFmtId="165" fontId="11" fillId="10" borderId="45" xfId="0" applyNumberFormat="1" applyFont="1" applyFill="1" applyBorder="1" applyAlignment="1">
      <alignment horizontal="center" vertical="center" wrapText="1"/>
    </xf>
    <xf numFmtId="0" fontId="13" fillId="11" borderId="36" xfId="0" applyFont="1" applyFill="1" applyBorder="1" applyAlignment="1">
      <alignment horizontal="center" vertical="center"/>
    </xf>
    <xf numFmtId="0" fontId="13" fillId="11" borderId="9" xfId="0" applyFont="1" applyFill="1" applyBorder="1" applyAlignment="1">
      <alignment horizontal="center" vertical="center"/>
    </xf>
    <xf numFmtId="0" fontId="2" fillId="0" borderId="0" xfId="0" applyFont="1" applyBorder="1" applyAlignment="1" applyProtection="1">
      <alignment vertical="top" wrapText="1"/>
    </xf>
    <xf numFmtId="0" fontId="13" fillId="11" borderId="0" xfId="0" applyFont="1" applyFill="1" applyBorder="1" applyAlignment="1">
      <alignment vertical="center"/>
    </xf>
    <xf numFmtId="0" fontId="13" fillId="11" borderId="26" xfId="0" applyFont="1" applyFill="1" applyBorder="1" applyAlignment="1">
      <alignment vertical="center"/>
    </xf>
    <xf numFmtId="166" fontId="6" fillId="0" borderId="0" xfId="0" applyNumberFormat="1" applyFont="1" applyFill="1" applyBorder="1" applyAlignment="1" applyProtection="1">
      <alignment wrapText="1"/>
    </xf>
    <xf numFmtId="166" fontId="6" fillId="0" borderId="25" xfId="0" applyNumberFormat="1" applyFont="1" applyFill="1" applyBorder="1" applyAlignment="1" applyProtection="1">
      <alignment horizontal="center" wrapText="1"/>
    </xf>
    <xf numFmtId="166" fontId="6" fillId="0" borderId="0" xfId="0" applyNumberFormat="1" applyFont="1" applyFill="1" applyBorder="1" applyAlignment="1" applyProtection="1">
      <alignment horizontal="center" wrapText="1"/>
    </xf>
    <xf numFmtId="0" fontId="11" fillId="10" borderId="39"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10" borderId="37" xfId="0" applyFont="1" applyFill="1" applyBorder="1" applyAlignment="1">
      <alignment horizontal="center" vertical="center" wrapText="1"/>
    </xf>
    <xf numFmtId="0" fontId="11" fillId="10" borderId="33" xfId="0" applyFont="1" applyFill="1" applyBorder="1" applyAlignment="1">
      <alignment horizontal="center" vertical="center" wrapText="1"/>
    </xf>
    <xf numFmtId="0" fontId="11" fillId="10" borderId="46" xfId="0" applyFont="1" applyFill="1" applyBorder="1" applyAlignment="1">
      <alignment horizontal="center" vertical="center" wrapText="1"/>
    </xf>
    <xf numFmtId="0" fontId="11" fillId="10" borderId="47" xfId="0" applyFont="1" applyFill="1" applyBorder="1" applyAlignment="1">
      <alignment horizontal="center" vertical="center" wrapText="1"/>
    </xf>
    <xf numFmtId="0" fontId="10" fillId="10" borderId="21" xfId="0" applyFont="1" applyFill="1" applyBorder="1" applyAlignment="1">
      <alignment horizontal="center" vertical="center"/>
    </xf>
    <xf numFmtId="0" fontId="10" fillId="10" borderId="20" xfId="0" applyFont="1" applyFill="1" applyBorder="1" applyAlignment="1">
      <alignment horizontal="center" vertical="center"/>
    </xf>
    <xf numFmtId="0" fontId="10" fillId="10" borderId="22" xfId="0" applyFont="1" applyFill="1" applyBorder="1" applyAlignment="1">
      <alignment horizontal="center" vertical="center"/>
    </xf>
    <xf numFmtId="0" fontId="11" fillId="11" borderId="25" xfId="0" applyFont="1" applyFill="1" applyBorder="1" applyAlignment="1">
      <alignment horizontal="center" vertical="center"/>
    </xf>
    <xf numFmtId="0" fontId="11" fillId="11" borderId="0" xfId="0" applyFont="1" applyFill="1" applyBorder="1" applyAlignment="1">
      <alignment horizontal="center" vertical="center"/>
    </xf>
    <xf numFmtId="0" fontId="11" fillId="11" borderId="26" xfId="0" applyFont="1" applyFill="1" applyBorder="1" applyAlignment="1">
      <alignment horizontal="center" vertical="center"/>
    </xf>
    <xf numFmtId="0" fontId="12" fillId="10" borderId="25"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26" xfId="0" applyFont="1" applyFill="1" applyBorder="1" applyAlignment="1">
      <alignment horizontal="center" vertical="center"/>
    </xf>
    <xf numFmtId="0" fontId="6" fillId="10" borderId="39"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37" xfId="0" applyFont="1" applyFill="1" applyBorder="1" applyAlignment="1">
      <alignment horizontal="center" vertical="center" wrapText="1"/>
    </xf>
    <xf numFmtId="0" fontId="11" fillId="10" borderId="39" xfId="0" applyFont="1" applyFill="1" applyBorder="1" applyAlignment="1">
      <alignment horizontal="center" vertical="center"/>
    </xf>
    <xf numFmtId="0" fontId="11" fillId="10" borderId="9" xfId="0" applyFont="1" applyFill="1" applyBorder="1" applyAlignment="1">
      <alignment horizontal="center" vertical="center"/>
    </xf>
    <xf numFmtId="0" fontId="11" fillId="10" borderId="37" xfId="0" applyFont="1" applyFill="1" applyBorder="1" applyAlignment="1">
      <alignment horizontal="center" vertical="center"/>
    </xf>
    <xf numFmtId="0" fontId="6" fillId="10" borderId="29" xfId="0" applyFont="1" applyFill="1" applyBorder="1" applyAlignment="1">
      <alignment horizontal="center" vertical="center" wrapText="1"/>
    </xf>
    <xf numFmtId="0" fontId="8" fillId="0" borderId="0" xfId="0" applyFont="1" applyAlignment="1" applyProtection="1">
      <alignment horizontal="center" vertical="center"/>
    </xf>
    <xf numFmtId="0" fontId="0" fillId="0" borderId="0" xfId="0" applyAlignment="1">
      <alignment horizontal="left" vertical="top" wrapText="1"/>
    </xf>
    <xf numFmtId="0" fontId="0" fillId="0" borderId="0" xfId="0" applyAlignment="1" applyProtection="1">
      <alignment horizontal="left" vertical="top" wrapText="1"/>
    </xf>
    <xf numFmtId="0" fontId="9" fillId="0" borderId="0" xfId="0" applyFont="1" applyAlignment="1" applyProtection="1">
      <alignment horizontal="center"/>
    </xf>
    <xf numFmtId="168" fontId="0" fillId="7" borderId="14" xfId="0" applyNumberFormat="1" applyFill="1" applyBorder="1" applyAlignment="1" applyProtection="1">
      <alignment horizontal="center"/>
    </xf>
    <xf numFmtId="168" fontId="0" fillId="7" borderId="15" xfId="0" applyNumberFormat="1" applyFill="1" applyBorder="1" applyAlignment="1" applyProtection="1">
      <alignment horizontal="center"/>
    </xf>
    <xf numFmtId="0" fontId="0" fillId="7" borderId="5" xfId="0" applyFill="1" applyBorder="1" applyAlignment="1" applyProtection="1">
      <alignment horizontal="center"/>
    </xf>
    <xf numFmtId="0" fontId="0" fillId="7" borderId="32" xfId="0" applyFill="1" applyBorder="1" applyAlignment="1" applyProtection="1">
      <alignment horizontal="center"/>
    </xf>
    <xf numFmtId="0" fontId="0" fillId="7" borderId="14" xfId="0" applyFill="1" applyBorder="1" applyAlignment="1" applyProtection="1">
      <alignment horizontal="center"/>
    </xf>
    <xf numFmtId="0" fontId="0" fillId="7" borderId="33" xfId="0" applyFill="1" applyBorder="1" applyAlignment="1" applyProtection="1">
      <alignment horizontal="center"/>
    </xf>
    <xf numFmtId="166" fontId="0" fillId="7" borderId="5" xfId="0" applyNumberFormat="1" applyFill="1" applyBorder="1" applyAlignment="1" applyProtection="1">
      <alignment horizontal="center"/>
    </xf>
    <xf numFmtId="166" fontId="0" fillId="7" borderId="18" xfId="0" applyNumberFormat="1" applyFill="1" applyBorder="1" applyAlignment="1" applyProtection="1">
      <alignment horizontal="center"/>
    </xf>
  </cellXfs>
  <cellStyles count="1">
    <cellStyle name="Normal" xfId="0" builtinId="0"/>
  </cellStyles>
  <dxfs count="1">
    <dxf>
      <font>
        <color theme="3" tint="-0.24994659260841701"/>
      </font>
      <fill>
        <patternFill>
          <bgColor theme="3" tint="0.799981688894314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6"/>
  <sheetViews>
    <sheetView showGridLines="0" tabSelected="1" topLeftCell="A56" zoomScale="90" zoomScaleNormal="90" workbookViewId="0">
      <selection activeCell="K72" sqref="K72"/>
    </sheetView>
  </sheetViews>
  <sheetFormatPr defaultColWidth="9.1796875" defaultRowHeight="14.5" x14ac:dyDescent="0.35"/>
  <cols>
    <col min="1" max="1" width="3.6328125" style="11" customWidth="1"/>
    <col min="2" max="2" width="9.54296875" style="11" customWidth="1"/>
    <col min="3" max="3" width="18.6328125" style="11" customWidth="1"/>
    <col min="4" max="4" width="12.36328125" style="11" customWidth="1"/>
    <col min="5" max="5" width="19" style="11" customWidth="1"/>
    <col min="6" max="6" width="12.7265625" style="11" customWidth="1"/>
    <col min="7" max="7" width="21.7265625" style="11" customWidth="1"/>
    <col min="8" max="8" width="20.1796875" style="11" hidden="1" customWidth="1"/>
    <col min="9" max="9" width="5.81640625" style="11" bestFit="1" customWidth="1"/>
    <col min="10" max="10" width="6.26953125" style="11" bestFit="1" customWidth="1"/>
    <col min="11" max="11" width="5.81640625" style="11" bestFit="1" customWidth="1"/>
    <col min="12" max="12" width="8.453125" style="11" bestFit="1" customWidth="1"/>
    <col min="13" max="13" width="12.7265625" style="11" hidden="1" customWidth="1"/>
    <col min="14" max="14" width="14" style="11" customWidth="1"/>
    <col min="15" max="15" width="11.7265625" style="11" hidden="1" customWidth="1"/>
    <col min="16" max="16" width="16.26953125" style="11" hidden="1" customWidth="1"/>
    <col min="17" max="17" width="22.7265625" style="11" hidden="1" customWidth="1"/>
    <col min="18" max="18" width="0" style="11" hidden="1" customWidth="1"/>
    <col min="19" max="16384" width="9.1796875" style="11"/>
  </cols>
  <sheetData>
    <row r="1" spans="1:7" ht="26" x14ac:dyDescent="0.6">
      <c r="A1" s="147" t="s">
        <v>0</v>
      </c>
      <c r="B1" s="147"/>
      <c r="C1" s="147"/>
      <c r="D1" s="147"/>
      <c r="E1" s="147"/>
      <c r="F1" s="147"/>
      <c r="G1" s="147"/>
    </row>
    <row r="3" spans="1:7" x14ac:dyDescent="0.35">
      <c r="B3" s="146" t="s">
        <v>1</v>
      </c>
      <c r="C3" s="146"/>
      <c r="D3" s="146"/>
      <c r="E3" s="146"/>
      <c r="F3" s="146"/>
      <c r="G3" s="146"/>
    </row>
    <row r="4" spans="1:7" x14ac:dyDescent="0.35">
      <c r="B4" s="146"/>
      <c r="C4" s="146"/>
      <c r="D4" s="146"/>
      <c r="E4" s="146"/>
      <c r="F4" s="146"/>
      <c r="G4" s="146"/>
    </row>
    <row r="5" spans="1:7" x14ac:dyDescent="0.35">
      <c r="B5" s="146"/>
      <c r="C5" s="146"/>
      <c r="D5" s="146"/>
      <c r="E5" s="146"/>
      <c r="F5" s="146"/>
      <c r="G5" s="146"/>
    </row>
    <row r="6" spans="1:7" x14ac:dyDescent="0.35">
      <c r="B6" s="146"/>
      <c r="C6" s="146"/>
      <c r="D6" s="146"/>
      <c r="E6" s="146"/>
      <c r="F6" s="146"/>
      <c r="G6" s="146"/>
    </row>
    <row r="7" spans="1:7" x14ac:dyDescent="0.35">
      <c r="B7" s="146"/>
      <c r="C7" s="146"/>
      <c r="D7" s="146"/>
      <c r="E7" s="146"/>
      <c r="F7" s="146"/>
      <c r="G7" s="146"/>
    </row>
    <row r="8" spans="1:7" x14ac:dyDescent="0.35">
      <c r="B8" s="146"/>
      <c r="C8" s="146"/>
      <c r="D8" s="146"/>
      <c r="E8" s="146"/>
      <c r="F8" s="146"/>
      <c r="G8" s="146"/>
    </row>
    <row r="9" spans="1:7" x14ac:dyDescent="0.35">
      <c r="B9" s="146"/>
      <c r="C9" s="146"/>
      <c r="D9" s="146"/>
      <c r="E9" s="146"/>
      <c r="F9" s="146"/>
      <c r="G9" s="146"/>
    </row>
    <row r="10" spans="1:7" x14ac:dyDescent="0.35">
      <c r="B10" s="146"/>
      <c r="C10" s="146"/>
      <c r="D10" s="146"/>
      <c r="E10" s="146"/>
      <c r="F10" s="146"/>
      <c r="G10" s="146"/>
    </row>
    <row r="11" spans="1:7" x14ac:dyDescent="0.35">
      <c r="B11" s="146"/>
      <c r="C11" s="146"/>
      <c r="D11" s="146"/>
      <c r="E11" s="146"/>
      <c r="F11" s="146"/>
      <c r="G11" s="146"/>
    </row>
    <row r="12" spans="1:7" x14ac:dyDescent="0.35">
      <c r="B12" s="146"/>
      <c r="C12" s="146"/>
      <c r="D12" s="146"/>
      <c r="E12" s="146"/>
      <c r="F12" s="146"/>
      <c r="G12" s="146"/>
    </row>
    <row r="13" spans="1:7" x14ac:dyDescent="0.35">
      <c r="B13" s="146"/>
      <c r="C13" s="146"/>
      <c r="D13" s="146"/>
      <c r="E13" s="146"/>
      <c r="F13" s="146"/>
      <c r="G13" s="146"/>
    </row>
    <row r="14" spans="1:7" ht="15" thickBot="1" x14ac:dyDescent="0.4"/>
    <row r="15" spans="1:7" ht="18.5" x14ac:dyDescent="0.45">
      <c r="B15" s="34"/>
      <c r="C15" s="47" t="s">
        <v>2</v>
      </c>
      <c r="D15" s="35"/>
      <c r="E15" s="35"/>
      <c r="F15" s="35"/>
      <c r="G15" s="36"/>
    </row>
    <row r="16" spans="1:7" x14ac:dyDescent="0.35">
      <c r="B16" s="37"/>
      <c r="C16" s="15" t="s">
        <v>3</v>
      </c>
      <c r="D16" s="15"/>
      <c r="E16" s="15"/>
      <c r="F16" s="15"/>
      <c r="G16" s="38"/>
    </row>
    <row r="17" spans="2:10" x14ac:dyDescent="0.35">
      <c r="B17" s="37"/>
      <c r="C17" s="15" t="s">
        <v>4</v>
      </c>
      <c r="D17" s="15"/>
      <c r="E17" s="15"/>
      <c r="F17" s="15"/>
      <c r="G17" s="38"/>
    </row>
    <row r="18" spans="2:10" x14ac:dyDescent="0.35">
      <c r="B18" s="37"/>
      <c r="C18" s="15" t="s">
        <v>5</v>
      </c>
      <c r="D18" s="15"/>
      <c r="E18" s="15"/>
      <c r="F18" s="15"/>
      <c r="G18" s="38"/>
    </row>
    <row r="19" spans="2:10" x14ac:dyDescent="0.35">
      <c r="B19" s="37"/>
      <c r="C19" s="15" t="s">
        <v>6</v>
      </c>
      <c r="D19" s="15"/>
      <c r="E19" s="15"/>
      <c r="F19" s="15"/>
      <c r="G19" s="38"/>
    </row>
    <row r="20" spans="2:10" ht="15" thickBot="1" x14ac:dyDescent="0.4">
      <c r="B20" s="39"/>
      <c r="C20" s="40"/>
      <c r="D20" s="40"/>
      <c r="E20" s="40"/>
      <c r="F20" s="40"/>
      <c r="G20" s="41"/>
    </row>
    <row r="22" spans="2:10" ht="15" thickBot="1" x14ac:dyDescent="0.4">
      <c r="C22" s="46" t="s">
        <v>7</v>
      </c>
      <c r="D22" s="46" t="s">
        <v>8</v>
      </c>
      <c r="E22" s="46" t="s">
        <v>9</v>
      </c>
    </row>
    <row r="23" spans="2:10" ht="15" thickBot="1" x14ac:dyDescent="0.4">
      <c r="C23" s="42">
        <v>43693</v>
      </c>
      <c r="D23" s="43">
        <v>43694</v>
      </c>
      <c r="E23" s="100">
        <v>0.29166666666666669</v>
      </c>
    </row>
    <row r="24" spans="2:10" ht="15" thickBot="1" x14ac:dyDescent="0.4">
      <c r="B24" s="76" t="s">
        <v>10</v>
      </c>
      <c r="C24" s="77" t="s">
        <v>11</v>
      </c>
      <c r="D24" s="78" t="s">
        <v>12</v>
      </c>
      <c r="E24" s="78" t="s">
        <v>13</v>
      </c>
      <c r="F24" s="78" t="s">
        <v>14</v>
      </c>
      <c r="G24" s="79" t="s">
        <v>15</v>
      </c>
      <c r="H24" s="66" t="s">
        <v>16</v>
      </c>
    </row>
    <row r="25" spans="2:10" x14ac:dyDescent="0.35">
      <c r="B25" s="80">
        <v>1</v>
      </c>
      <c r="C25" s="75" t="s">
        <v>17</v>
      </c>
      <c r="D25" s="9" t="s">
        <v>18</v>
      </c>
      <c r="E25" s="29">
        <v>8</v>
      </c>
      <c r="F25" s="12">
        <f>TIME(0,E25,(E25-ROUNDDOWN(E25,0))*60)</f>
        <v>5.5555555555555558E-3</v>
      </c>
      <c r="G25" s="1">
        <f t="shared" ref="G25:G36" si="0">RANK(F25,$F$25:$F$36,1)</f>
        <v>4</v>
      </c>
      <c r="H25" s="67"/>
      <c r="J25" s="13"/>
    </row>
    <row r="26" spans="2:10" x14ac:dyDescent="0.35">
      <c r="B26" s="80">
        <v>2</v>
      </c>
      <c r="C26" s="75" t="s">
        <v>19</v>
      </c>
      <c r="D26" s="9" t="s">
        <v>18</v>
      </c>
      <c r="E26" s="29">
        <v>7</v>
      </c>
      <c r="F26" s="12">
        <f t="shared" ref="F26:F36" si="1">TIME(0,E26,(E26-ROUNDDOWN(E26,0))*60)</f>
        <v>4.8611111111111112E-3</v>
      </c>
      <c r="G26" s="1">
        <f t="shared" si="0"/>
        <v>2</v>
      </c>
      <c r="H26" s="68"/>
    </row>
    <row r="27" spans="2:10" x14ac:dyDescent="0.35">
      <c r="B27" s="80">
        <v>3</v>
      </c>
      <c r="C27" s="75" t="s">
        <v>20</v>
      </c>
      <c r="D27" s="9" t="s">
        <v>18</v>
      </c>
      <c r="E27" s="29">
        <v>6</v>
      </c>
      <c r="F27" s="12">
        <f t="shared" si="1"/>
        <v>4.1666666666666666E-3</v>
      </c>
      <c r="G27" s="1">
        <f t="shared" si="0"/>
        <v>1</v>
      </c>
      <c r="H27" s="68"/>
    </row>
    <row r="28" spans="2:10" x14ac:dyDescent="0.35">
      <c r="B28" s="80">
        <v>4</v>
      </c>
      <c r="C28" s="75" t="s">
        <v>21</v>
      </c>
      <c r="D28" s="9" t="s">
        <v>18</v>
      </c>
      <c r="E28" s="29">
        <v>12</v>
      </c>
      <c r="F28" s="12">
        <f t="shared" si="1"/>
        <v>8.3333333333333332E-3</v>
      </c>
      <c r="G28" s="1">
        <f t="shared" si="0"/>
        <v>12</v>
      </c>
      <c r="H28" s="69"/>
    </row>
    <row r="29" spans="2:10" x14ac:dyDescent="0.35">
      <c r="B29" s="80">
        <v>5</v>
      </c>
      <c r="C29" s="75" t="s">
        <v>22</v>
      </c>
      <c r="D29" s="9" t="s">
        <v>18</v>
      </c>
      <c r="E29" s="29">
        <v>11</v>
      </c>
      <c r="F29" s="12">
        <f t="shared" si="1"/>
        <v>7.6388888888888886E-3</v>
      </c>
      <c r="G29" s="1">
        <f t="shared" si="0"/>
        <v>10</v>
      </c>
      <c r="H29" s="68"/>
    </row>
    <row r="30" spans="2:10" x14ac:dyDescent="0.35">
      <c r="B30" s="80">
        <v>6</v>
      </c>
      <c r="C30" s="75" t="s">
        <v>23</v>
      </c>
      <c r="D30" s="9" t="s">
        <v>18</v>
      </c>
      <c r="E30" s="29">
        <v>11.5</v>
      </c>
      <c r="F30" s="12">
        <f t="shared" si="1"/>
        <v>7.9861111111111122E-3</v>
      </c>
      <c r="G30" s="1">
        <f t="shared" si="0"/>
        <v>11</v>
      </c>
      <c r="H30" s="68"/>
    </row>
    <row r="31" spans="2:10" x14ac:dyDescent="0.35">
      <c r="B31" s="80">
        <v>7</v>
      </c>
      <c r="C31" s="75" t="s">
        <v>24</v>
      </c>
      <c r="D31" s="9" t="s">
        <v>18</v>
      </c>
      <c r="E31" s="29">
        <v>8.6999999999999993</v>
      </c>
      <c r="F31" s="12">
        <f t="shared" si="1"/>
        <v>6.0416666666666665E-3</v>
      </c>
      <c r="G31" s="1">
        <f t="shared" si="0"/>
        <v>6</v>
      </c>
      <c r="H31" s="68"/>
    </row>
    <row r="32" spans="2:10" x14ac:dyDescent="0.35">
      <c r="B32" s="80">
        <v>8</v>
      </c>
      <c r="C32" s="75" t="s">
        <v>25</v>
      </c>
      <c r="D32" s="9" t="s">
        <v>18</v>
      </c>
      <c r="E32" s="29">
        <v>9</v>
      </c>
      <c r="F32" s="12">
        <f>TIME(0,E32,(E32-ROUNDDOWN(E32,0))*60)</f>
        <v>6.2499999999999995E-3</v>
      </c>
      <c r="G32" s="1">
        <f t="shared" si="0"/>
        <v>8</v>
      </c>
      <c r="H32" s="68"/>
    </row>
    <row r="33" spans="2:17" x14ac:dyDescent="0.35">
      <c r="B33" s="80">
        <v>9</v>
      </c>
      <c r="C33" s="75" t="s">
        <v>26</v>
      </c>
      <c r="D33" s="9" t="s">
        <v>18</v>
      </c>
      <c r="E33" s="29">
        <v>8.6999999999999993</v>
      </c>
      <c r="F33" s="12">
        <f t="shared" si="1"/>
        <v>6.0416666666666665E-3</v>
      </c>
      <c r="G33" s="1">
        <f t="shared" si="0"/>
        <v>6</v>
      </c>
      <c r="H33" s="68"/>
    </row>
    <row r="34" spans="2:17" x14ac:dyDescent="0.35">
      <c r="B34" s="80">
        <v>10</v>
      </c>
      <c r="C34" s="75" t="s">
        <v>27</v>
      </c>
      <c r="D34" s="9" t="s">
        <v>18</v>
      </c>
      <c r="E34" s="29">
        <v>9.5</v>
      </c>
      <c r="F34" s="12">
        <f t="shared" si="1"/>
        <v>6.5972222222222222E-3</v>
      </c>
      <c r="G34" s="1">
        <f t="shared" si="0"/>
        <v>9</v>
      </c>
      <c r="H34" s="68"/>
    </row>
    <row r="35" spans="2:17" x14ac:dyDescent="0.35">
      <c r="B35" s="80">
        <v>11</v>
      </c>
      <c r="C35" s="75" t="s">
        <v>28</v>
      </c>
      <c r="D35" s="9" t="s">
        <v>18</v>
      </c>
      <c r="E35" s="29">
        <v>7.5</v>
      </c>
      <c r="F35" s="12">
        <f t="shared" si="1"/>
        <v>5.208333333333333E-3</v>
      </c>
      <c r="G35" s="1">
        <f t="shared" si="0"/>
        <v>3</v>
      </c>
      <c r="H35" s="68"/>
    </row>
    <row r="36" spans="2:17" ht="15" thickBot="1" x14ac:dyDescent="0.4">
      <c r="B36" s="81">
        <v>12</v>
      </c>
      <c r="C36" s="82" t="s">
        <v>29</v>
      </c>
      <c r="D36" s="10" t="s">
        <v>18</v>
      </c>
      <c r="E36" s="83">
        <v>8.3000000000000007</v>
      </c>
      <c r="F36" s="84">
        <f t="shared" si="1"/>
        <v>5.7638888888888887E-3</v>
      </c>
      <c r="G36" s="85">
        <f t="shared" si="0"/>
        <v>5</v>
      </c>
      <c r="H36" s="70"/>
    </row>
    <row r="37" spans="2:17" x14ac:dyDescent="0.35">
      <c r="B37" s="3">
        <v>0</v>
      </c>
      <c r="C37" s="33" t="s">
        <v>30</v>
      </c>
      <c r="D37" s="71" t="s">
        <v>31</v>
      </c>
      <c r="E37" s="72">
        <v>0</v>
      </c>
      <c r="F37" s="73">
        <v>0</v>
      </c>
      <c r="G37" s="74">
        <v>0</v>
      </c>
      <c r="H37" s="30"/>
    </row>
    <row r="38" spans="2:17" ht="15" thickBot="1" x14ac:dyDescent="0.4">
      <c r="B38" s="4">
        <v>0</v>
      </c>
      <c r="C38" s="32" t="s">
        <v>32</v>
      </c>
      <c r="D38" s="9" t="s">
        <v>31</v>
      </c>
      <c r="E38" s="5">
        <v>0</v>
      </c>
      <c r="F38" s="7">
        <v>0</v>
      </c>
      <c r="G38" s="6">
        <v>0</v>
      </c>
      <c r="H38" s="31"/>
    </row>
    <row r="39" spans="2:17" ht="15.5" customHeight="1" x14ac:dyDescent="0.35">
      <c r="B39" s="150" t="s">
        <v>33</v>
      </c>
      <c r="C39" s="151"/>
      <c r="D39" s="154">
        <f>C23+E23</f>
        <v>43693.291666666664</v>
      </c>
      <c r="E39" s="155"/>
      <c r="F39" s="44"/>
      <c r="G39" s="120" t="s">
        <v>35</v>
      </c>
      <c r="H39" s="121"/>
      <c r="I39" s="121"/>
      <c r="J39" s="121"/>
      <c r="K39" s="119"/>
      <c r="L39" s="119"/>
    </row>
    <row r="40" spans="2:17" ht="15" customHeight="1" thickBot="1" x14ac:dyDescent="0.4">
      <c r="B40" s="152" t="s">
        <v>34</v>
      </c>
      <c r="C40" s="153"/>
      <c r="D40" s="148">
        <f ca="1">C23+F78</f>
        <v>43694.628929980034</v>
      </c>
      <c r="E40" s="149"/>
      <c r="F40" s="45">
        <f ca="1">+SUM(G43:G78)</f>
        <v>1.3372633133680554</v>
      </c>
      <c r="G40" s="120"/>
      <c r="H40" s="121"/>
      <c r="I40" s="121"/>
      <c r="J40" s="121"/>
      <c r="K40" s="119"/>
      <c r="L40" s="119"/>
    </row>
    <row r="41" spans="2:17" ht="15" thickBot="1" x14ac:dyDescent="0.4"/>
    <row r="42" spans="2:17" ht="15.5" x14ac:dyDescent="0.35">
      <c r="B42" s="59" t="s">
        <v>36</v>
      </c>
      <c r="C42" s="60" t="s">
        <v>37</v>
      </c>
      <c r="D42" s="60" t="s">
        <v>38</v>
      </c>
      <c r="E42" s="59" t="s">
        <v>39</v>
      </c>
      <c r="F42" s="60" t="s">
        <v>40</v>
      </c>
      <c r="G42" s="61" t="s">
        <v>41</v>
      </c>
      <c r="H42" s="60" t="s">
        <v>42</v>
      </c>
      <c r="I42" s="62" t="s">
        <v>43</v>
      </c>
      <c r="J42" s="63" t="s">
        <v>44</v>
      </c>
      <c r="K42" s="63" t="s">
        <v>45</v>
      </c>
      <c r="L42" s="64" t="s">
        <v>46</v>
      </c>
      <c r="M42" s="16" t="s">
        <v>47</v>
      </c>
    </row>
    <row r="43" spans="2:17" x14ac:dyDescent="0.35">
      <c r="B43" s="17">
        <v>1</v>
      </c>
      <c r="C43" s="18">
        <f ca="1">+OFFSET(Summary!B$24,Summary!B43,0)</f>
        <v>1</v>
      </c>
      <c r="D43" s="18" t="str">
        <f ca="1">+OFFSET(Summary!B$24,Summary!C43,1)</f>
        <v>Runner 1</v>
      </c>
      <c r="E43" s="65">
        <f>E23</f>
        <v>0.29166666666666669</v>
      </c>
      <c r="F43" s="19">
        <f ca="1">+E44</f>
        <v>0.32335000000000003</v>
      </c>
      <c r="G43" s="55">
        <f ca="1">+M43*OFFSET(Summary!B$24,Summary!C43,4)</f>
        <v>3.1683333333333334E-2</v>
      </c>
      <c r="H43" s="14"/>
      <c r="I43" s="53">
        <v>5.5</v>
      </c>
      <c r="J43" s="48">
        <v>357</v>
      </c>
      <c r="K43" s="48">
        <v>-308</v>
      </c>
      <c r="L43" s="51">
        <f>+J43+K43</f>
        <v>49</v>
      </c>
      <c r="M43" s="20">
        <f>+I43+J43/P44+K43/Q44</f>
        <v>5.7030000000000003</v>
      </c>
      <c r="P43" s="11" t="s">
        <v>48</v>
      </c>
      <c r="Q43" s="11" t="s">
        <v>49</v>
      </c>
    </row>
    <row r="44" spans="2:17" x14ac:dyDescent="0.35">
      <c r="B44" s="17">
        <v>2</v>
      </c>
      <c r="C44" s="18">
        <f ca="1">+OFFSET(Summary!B$24,Summary!B44,0)</f>
        <v>2</v>
      </c>
      <c r="D44" s="18" t="str">
        <f ca="1">+OFFSET(Summary!B$24,Summary!C44,1)</f>
        <v>Runner 2</v>
      </c>
      <c r="E44" s="56">
        <f ca="1">+E43+G43</f>
        <v>0.32335000000000003</v>
      </c>
      <c r="F44" s="19">
        <f t="shared" ref="F44:F77" ca="1" si="2">+E45</f>
        <v>0.341178125</v>
      </c>
      <c r="G44" s="55">
        <f ca="1">+M44*OFFSET(Summary!B$24,Summary!C44,4)</f>
        <v>1.7828125E-2</v>
      </c>
      <c r="H44" s="14"/>
      <c r="I44" s="53">
        <v>3.6</v>
      </c>
      <c r="J44" s="48">
        <v>126</v>
      </c>
      <c r="K44" s="48">
        <v>-117</v>
      </c>
      <c r="L44" s="51">
        <f t="shared" ref="L44:L78" si="3">+J44+K44</f>
        <v>9</v>
      </c>
      <c r="M44" s="20">
        <f t="shared" ref="M44:M78" si="4">+I44+J44/1000+K44/2000</f>
        <v>3.6675</v>
      </c>
      <c r="P44" s="21">
        <v>1000</v>
      </c>
      <c r="Q44" s="21">
        <v>2000</v>
      </c>
    </row>
    <row r="45" spans="2:17" x14ac:dyDescent="0.35">
      <c r="B45" s="17">
        <v>3</v>
      </c>
      <c r="C45" s="18">
        <f ca="1">+OFFSET(Summary!B$24,Summary!B45,0)</f>
        <v>3</v>
      </c>
      <c r="D45" s="18" t="str">
        <f ca="1">+OFFSET(Summary!B$24,Summary!C45,1)</f>
        <v>Runner 3</v>
      </c>
      <c r="E45" s="56">
        <f ca="1">+E44+G44</f>
        <v>0.341178125</v>
      </c>
      <c r="F45" s="19">
        <f t="shared" ca="1" si="2"/>
        <v>0.35665312500000002</v>
      </c>
      <c r="G45" s="55">
        <f ca="1">+M45*OFFSET(Summary!B$24,Summary!C45,4)</f>
        <v>1.5475000000000001E-2</v>
      </c>
      <c r="H45" s="14"/>
      <c r="I45" s="53">
        <v>3.6</v>
      </c>
      <c r="J45" s="48">
        <v>144</v>
      </c>
      <c r="K45" s="48">
        <v>-60</v>
      </c>
      <c r="L45" s="51">
        <f t="shared" si="3"/>
        <v>84</v>
      </c>
      <c r="M45" s="20">
        <f t="shared" si="4"/>
        <v>3.7140000000000004</v>
      </c>
      <c r="Q45" s="11" t="s">
        <v>50</v>
      </c>
    </row>
    <row r="46" spans="2:17" x14ac:dyDescent="0.35">
      <c r="B46" s="17">
        <v>4</v>
      </c>
      <c r="C46" s="18">
        <f ca="1">+OFFSET(Summary!B$24,Summary!B46,0)</f>
        <v>4</v>
      </c>
      <c r="D46" s="18" t="str">
        <f ca="1">+OFFSET(Summary!B$24,Summary!C46,1)</f>
        <v>Runner 4</v>
      </c>
      <c r="E46" s="56">
        <f ca="1">+E45+G45</f>
        <v>0.35665312500000002</v>
      </c>
      <c r="F46" s="19">
        <f t="shared" ca="1" si="2"/>
        <v>0.39621562500000002</v>
      </c>
      <c r="G46" s="55">
        <f ca="1">+M46*OFFSET(Summary!B$24,Summary!C46,4)</f>
        <v>3.95625E-2</v>
      </c>
      <c r="H46" s="14"/>
      <c r="I46" s="53">
        <v>4.5999999999999996</v>
      </c>
      <c r="J46" s="48">
        <v>222</v>
      </c>
      <c r="K46" s="48">
        <v>-149</v>
      </c>
      <c r="L46" s="51">
        <f t="shared" si="3"/>
        <v>73</v>
      </c>
      <c r="M46" s="20">
        <f t="shared" si="4"/>
        <v>4.7475000000000005</v>
      </c>
      <c r="P46" s="11" t="s">
        <v>51</v>
      </c>
      <c r="Q46" s="22">
        <v>0</v>
      </c>
    </row>
    <row r="47" spans="2:17" x14ac:dyDescent="0.35">
      <c r="B47" s="17">
        <v>5</v>
      </c>
      <c r="C47" s="18">
        <f ca="1">+OFFSET(Summary!B$24,Summary!B47,0)</f>
        <v>5</v>
      </c>
      <c r="D47" s="18" t="str">
        <f ca="1">+OFFSET(Summary!B$24,Summary!C47,1)</f>
        <v>Runner 5</v>
      </c>
      <c r="E47" s="56">
        <f t="shared" ref="E47:E78" ca="1" si="5">+E46+G46</f>
        <v>0.39621562500000002</v>
      </c>
      <c r="F47" s="19">
        <f t="shared" ca="1" si="2"/>
        <v>0.42423506944444445</v>
      </c>
      <c r="G47" s="55">
        <f ca="1">+M47*OFFSET(Summary!B$24,Summary!C47,4)</f>
        <v>2.8019444444444444E-2</v>
      </c>
      <c r="H47" s="14"/>
      <c r="I47" s="53">
        <v>3.7</v>
      </c>
      <c r="J47" s="48">
        <v>79</v>
      </c>
      <c r="K47" s="48">
        <v>-222</v>
      </c>
      <c r="L47" s="51">
        <f t="shared" si="3"/>
        <v>-143</v>
      </c>
      <c r="M47" s="20">
        <f t="shared" si="4"/>
        <v>3.6680000000000001</v>
      </c>
      <c r="P47" s="11" t="s">
        <v>52</v>
      </c>
      <c r="Q47" s="22">
        <v>-0.05</v>
      </c>
    </row>
    <row r="48" spans="2:17" x14ac:dyDescent="0.35">
      <c r="B48" s="93">
        <v>6</v>
      </c>
      <c r="C48" s="18">
        <f ca="1">+OFFSET(Summary!B$24,Summary!B48,0)</f>
        <v>6</v>
      </c>
      <c r="D48" s="18" t="str">
        <f ca="1">+OFFSET(Summary!B$24,Summary!C48,1)</f>
        <v>Runner 6</v>
      </c>
      <c r="E48" s="56">
        <f t="shared" ca="1" si="5"/>
        <v>0.42423506944444445</v>
      </c>
      <c r="F48" s="94">
        <f t="shared" ca="1" si="2"/>
        <v>0.46235677083333332</v>
      </c>
      <c r="G48" s="55">
        <f ca="1">+M48*OFFSET(Summary!B$24,Summary!C48,4)</f>
        <v>3.8121701388888887E-2</v>
      </c>
      <c r="H48" s="14"/>
      <c r="I48" s="53">
        <v>4.8</v>
      </c>
      <c r="J48" s="48">
        <v>178</v>
      </c>
      <c r="K48" s="48">
        <v>-409</v>
      </c>
      <c r="L48" s="51">
        <f t="shared" si="3"/>
        <v>-231</v>
      </c>
      <c r="M48" s="20">
        <f t="shared" si="4"/>
        <v>4.7734999999999994</v>
      </c>
      <c r="P48" s="11" t="s">
        <v>53</v>
      </c>
      <c r="Q48" s="22">
        <v>0.15</v>
      </c>
    </row>
    <row r="49" spans="2:17" x14ac:dyDescent="0.35">
      <c r="B49" s="17">
        <v>7</v>
      </c>
      <c r="C49" s="18">
        <f ca="1">+OFFSET(Summary!B$24,Summary!B49,0)</f>
        <v>7</v>
      </c>
      <c r="D49" s="18" t="str">
        <f ca="1">+OFFSET(Summary!B$24,Summary!C49,1)</f>
        <v>Runner 7</v>
      </c>
      <c r="E49" s="56">
        <f t="shared" ca="1" si="5"/>
        <v>0.46235677083333332</v>
      </c>
      <c r="F49" s="19">
        <f t="shared" ca="1" si="2"/>
        <v>0.51877687500000003</v>
      </c>
      <c r="G49" s="55">
        <f ca="1">+M49*OFFSET(Summary!B$24,Summary!C49,4)</f>
        <v>5.6420104166666665E-2</v>
      </c>
      <c r="H49" s="14"/>
      <c r="I49" s="53">
        <v>8.8000000000000007</v>
      </c>
      <c r="J49" s="48">
        <v>851</v>
      </c>
      <c r="K49" s="48">
        <v>-625</v>
      </c>
      <c r="L49" s="51">
        <f t="shared" si="3"/>
        <v>226</v>
      </c>
      <c r="M49" s="20">
        <f t="shared" si="4"/>
        <v>9.3384999999999998</v>
      </c>
    </row>
    <row r="50" spans="2:17" x14ac:dyDescent="0.35">
      <c r="B50" s="17">
        <v>8</v>
      </c>
      <c r="C50" s="18">
        <f ca="1">+OFFSET(Summary!B$24,Summary!B50,0)</f>
        <v>8</v>
      </c>
      <c r="D50" s="18" t="str">
        <f ca="1">+OFFSET(Summary!B$24,Summary!C50,1)</f>
        <v>Runner 8</v>
      </c>
      <c r="E50" s="56">
        <f t="shared" ca="1" si="5"/>
        <v>0.51877687500000003</v>
      </c>
      <c r="F50" s="19">
        <f t="shared" ca="1" si="2"/>
        <v>0.536364375</v>
      </c>
      <c r="G50" s="55">
        <f ca="1">+M50*OFFSET(Summary!B$24,Summary!C50,4)</f>
        <v>1.7587499999999999E-2</v>
      </c>
      <c r="H50" s="14"/>
      <c r="I50" s="53">
        <v>2.7</v>
      </c>
      <c r="J50" s="48">
        <v>201</v>
      </c>
      <c r="K50" s="48">
        <v>-174</v>
      </c>
      <c r="L50" s="51">
        <f t="shared" si="3"/>
        <v>27</v>
      </c>
      <c r="M50" s="20">
        <f t="shared" si="4"/>
        <v>2.8140000000000001</v>
      </c>
    </row>
    <row r="51" spans="2:17" x14ac:dyDescent="0.35">
      <c r="B51" s="17">
        <v>9</v>
      </c>
      <c r="C51" s="18">
        <f ca="1">+OFFSET(Summary!B$24,Summary!B51,0)</f>
        <v>9</v>
      </c>
      <c r="D51" s="18" t="str">
        <f ca="1">+OFFSET(Summary!B$24,Summary!C51,1)</f>
        <v>Runner 9</v>
      </c>
      <c r="E51" s="56">
        <f t="shared" ca="1" si="5"/>
        <v>0.536364375</v>
      </c>
      <c r="F51" s="19">
        <f t="shared" ca="1" si="2"/>
        <v>0.57755041666666662</v>
      </c>
      <c r="G51" s="55">
        <f ca="1">+M51*OFFSET(Summary!B$24,Summary!C51,4)</f>
        <v>4.1186041666666659E-2</v>
      </c>
      <c r="H51" s="14"/>
      <c r="I51" s="53">
        <v>6.6</v>
      </c>
      <c r="J51" s="48">
        <v>415</v>
      </c>
      <c r="K51" s="48">
        <v>-396</v>
      </c>
      <c r="L51" s="51">
        <f t="shared" si="3"/>
        <v>19</v>
      </c>
      <c r="M51" s="20">
        <f t="shared" si="4"/>
        <v>6.8169999999999993</v>
      </c>
      <c r="P51" s="11" t="s">
        <v>54</v>
      </c>
      <c r="Q51" s="23">
        <v>41383.770833333336</v>
      </c>
    </row>
    <row r="52" spans="2:17" x14ac:dyDescent="0.35">
      <c r="B52" s="17">
        <v>10</v>
      </c>
      <c r="C52" s="18">
        <f ca="1">+OFFSET(Summary!B$24,Summary!B52,0)</f>
        <v>10</v>
      </c>
      <c r="D52" s="18" t="str">
        <f ca="1">+OFFSET(Summary!B$24,Summary!C52,1)</f>
        <v>Runner 10</v>
      </c>
      <c r="E52" s="56">
        <f t="shared" ca="1" si="5"/>
        <v>0.57755041666666662</v>
      </c>
      <c r="F52" s="19">
        <f t="shared" ca="1" si="2"/>
        <v>0.63725857638888883</v>
      </c>
      <c r="G52" s="55">
        <f ca="1">+M52*OFFSET(Summary!B$24,Summary!C52,4)</f>
        <v>5.9708159722222216E-2</v>
      </c>
      <c r="H52" s="14"/>
      <c r="I52" s="53">
        <v>8.9</v>
      </c>
      <c r="J52" s="48">
        <v>321</v>
      </c>
      <c r="K52" s="48">
        <v>-341</v>
      </c>
      <c r="L52" s="51">
        <f t="shared" si="3"/>
        <v>-20</v>
      </c>
      <c r="M52" s="20">
        <f t="shared" si="4"/>
        <v>9.0504999999999995</v>
      </c>
      <c r="P52" s="11" t="s">
        <v>54</v>
      </c>
      <c r="Q52" s="23">
        <v>41384.270833333336</v>
      </c>
    </row>
    <row r="53" spans="2:17" x14ac:dyDescent="0.35">
      <c r="B53" s="17">
        <v>11</v>
      </c>
      <c r="C53" s="18">
        <f ca="1">+OFFSET(Summary!B$24,Summary!B53,0)</f>
        <v>11</v>
      </c>
      <c r="D53" s="18" t="str">
        <f ca="1">+OFFSET(Summary!B$24,Summary!C53,1)</f>
        <v>Runner 11</v>
      </c>
      <c r="E53" s="56">
        <f t="shared" ca="1" si="5"/>
        <v>0.63725857638888883</v>
      </c>
      <c r="F53" s="19">
        <f t="shared" ca="1" si="2"/>
        <v>0.65405545138888888</v>
      </c>
      <c r="G53" s="55">
        <f ca="1">+M53*OFFSET(Summary!B$24,Summary!C53,4)</f>
        <v>1.6796874999999999E-2</v>
      </c>
      <c r="H53" s="14"/>
      <c r="I53" s="53">
        <v>3.2</v>
      </c>
      <c r="J53" s="48">
        <v>74</v>
      </c>
      <c r="K53" s="48">
        <v>-98</v>
      </c>
      <c r="L53" s="51">
        <f t="shared" si="3"/>
        <v>-24</v>
      </c>
      <c r="M53" s="20">
        <f t="shared" si="4"/>
        <v>3.2250000000000001</v>
      </c>
    </row>
    <row r="54" spans="2:17" x14ac:dyDescent="0.35">
      <c r="B54" s="93">
        <v>12</v>
      </c>
      <c r="C54" s="18">
        <f ca="1">+OFFSET(Summary!B$24,Summary!B54,0)</f>
        <v>12</v>
      </c>
      <c r="D54" s="18" t="str">
        <f ca="1">+OFFSET(Summary!B$24,Summary!C54,1)</f>
        <v>Runner 12</v>
      </c>
      <c r="E54" s="56">
        <f t="shared" ca="1" si="5"/>
        <v>0.65405545138888888</v>
      </c>
      <c r="F54" s="94">
        <f t="shared" ca="1" si="2"/>
        <v>0.68718052083333336</v>
      </c>
      <c r="G54" s="55">
        <f ca="1">+M54*OFFSET(Summary!B$24,Summary!C54,4)</f>
        <v>3.312506944444444E-2</v>
      </c>
      <c r="H54" s="14"/>
      <c r="I54" s="53">
        <v>5.7</v>
      </c>
      <c r="J54" s="48">
        <v>101</v>
      </c>
      <c r="K54" s="48">
        <v>-108</v>
      </c>
      <c r="L54" s="51">
        <f t="shared" si="3"/>
        <v>-7</v>
      </c>
      <c r="M54" s="20">
        <f t="shared" si="4"/>
        <v>5.7469999999999999</v>
      </c>
    </row>
    <row r="55" spans="2:17" x14ac:dyDescent="0.35">
      <c r="B55" s="17">
        <v>13</v>
      </c>
      <c r="C55" s="18">
        <f ca="1">+OFFSET(Summary!B$24,Summary!B55-12,0)</f>
        <v>1</v>
      </c>
      <c r="D55" s="18" t="str">
        <f ca="1">+OFFSET(Summary!B$24,Summary!C55,1)</f>
        <v>Runner 1</v>
      </c>
      <c r="E55" s="56">
        <f t="shared" ca="1" si="5"/>
        <v>0.68718052083333336</v>
      </c>
      <c r="F55" s="19">
        <f t="shared" ca="1" si="2"/>
        <v>0.70786149305555557</v>
      </c>
      <c r="G55" s="55">
        <f ca="1">+M55*OFFSET(Summary!B$24,Summary!C55,4)*(1+$Q$47)</f>
        <v>2.0680972222222222E-2</v>
      </c>
      <c r="H55" s="14"/>
      <c r="I55" s="53">
        <v>3.9</v>
      </c>
      <c r="J55" s="48">
        <v>36</v>
      </c>
      <c r="K55" s="48">
        <v>-35</v>
      </c>
      <c r="L55" s="51">
        <f t="shared" si="3"/>
        <v>1</v>
      </c>
      <c r="M55" s="20">
        <f t="shared" si="4"/>
        <v>3.9184999999999999</v>
      </c>
    </row>
    <row r="56" spans="2:17" x14ac:dyDescent="0.35">
      <c r="B56" s="17">
        <v>14</v>
      </c>
      <c r="C56" s="18">
        <f ca="1">+OFFSET(Summary!B$24,Summary!B56-12,0)</f>
        <v>2</v>
      </c>
      <c r="D56" s="18" t="str">
        <f ca="1">+OFFSET(Summary!B$24,Summary!C56,1)</f>
        <v>Runner 2</v>
      </c>
      <c r="E56" s="56">
        <f t="shared" ca="1" si="5"/>
        <v>0.70786149305555557</v>
      </c>
      <c r="F56" s="19">
        <f t="shared" ca="1" si="2"/>
        <v>0.72928234375000001</v>
      </c>
      <c r="G56" s="55">
        <f ca="1">+M56*OFFSET(Summary!B$24,Summary!C56,4)*(1+$Q$47)</f>
        <v>2.1420850694444445E-2</v>
      </c>
      <c r="H56" s="14"/>
      <c r="I56" s="53">
        <v>4.5999999999999996</v>
      </c>
      <c r="J56" s="48">
        <v>66</v>
      </c>
      <c r="K56" s="48">
        <v>-55</v>
      </c>
      <c r="L56" s="51">
        <f t="shared" si="3"/>
        <v>11</v>
      </c>
      <c r="M56" s="20">
        <f t="shared" si="4"/>
        <v>4.6384999999999996</v>
      </c>
    </row>
    <row r="57" spans="2:17" x14ac:dyDescent="0.35">
      <c r="B57" s="17">
        <v>15</v>
      </c>
      <c r="C57" s="18">
        <f ca="1">+OFFSET(Summary!B$24,Summary!B57-12,0)</f>
        <v>3</v>
      </c>
      <c r="D57" s="18" t="str">
        <f ca="1">+OFFSET(Summary!B$24,Summary!C57,1)</f>
        <v>Runner 3</v>
      </c>
      <c r="E57" s="56">
        <f t="shared" ca="1" si="5"/>
        <v>0.72928234375000001</v>
      </c>
      <c r="F57" s="19">
        <f t="shared" ca="1" si="2"/>
        <v>0.75515203124999997</v>
      </c>
      <c r="G57" s="55">
        <f ca="1">+M57*OFFSET(Summary!B$24,Summary!C57,4)*(1+$Q$47)</f>
        <v>2.5869687499999999E-2</v>
      </c>
      <c r="H57" s="14"/>
      <c r="I57" s="53">
        <v>6.5</v>
      </c>
      <c r="J57" s="48">
        <v>59</v>
      </c>
      <c r="K57" s="48">
        <v>-47</v>
      </c>
      <c r="L57" s="51">
        <f t="shared" si="3"/>
        <v>12</v>
      </c>
      <c r="M57" s="20">
        <f t="shared" si="4"/>
        <v>6.5354999999999999</v>
      </c>
    </row>
    <row r="58" spans="2:17" x14ac:dyDescent="0.35">
      <c r="B58" s="17">
        <v>16</v>
      </c>
      <c r="C58" s="18">
        <f ca="1">+OFFSET(Summary!B$24,Summary!B58-12,0)</f>
        <v>4</v>
      </c>
      <c r="D58" s="18" t="str">
        <f ca="1">+OFFSET(Summary!B$24,Summary!C58,1)</f>
        <v>Runner 4</v>
      </c>
      <c r="E58" s="56">
        <f t="shared" ca="1" si="5"/>
        <v>0.75515203124999997</v>
      </c>
      <c r="F58" s="19">
        <f t="shared" ca="1" si="2"/>
        <v>0.84027598958333327</v>
      </c>
      <c r="G58" s="55">
        <f ca="1">+M58*OFFSET(Summary!B$24,Summary!C58,4)*(1+$Q$47)</f>
        <v>8.5123958333333319E-2</v>
      </c>
      <c r="H58" s="14"/>
      <c r="I58" s="53">
        <v>10.7</v>
      </c>
      <c r="J58" s="48">
        <v>107</v>
      </c>
      <c r="K58" s="48">
        <v>-109</v>
      </c>
      <c r="L58" s="51">
        <f t="shared" si="3"/>
        <v>-2</v>
      </c>
      <c r="M58" s="20">
        <f t="shared" si="4"/>
        <v>10.752499999999998</v>
      </c>
    </row>
    <row r="59" spans="2:17" x14ac:dyDescent="0.35">
      <c r="B59" s="17">
        <v>17</v>
      </c>
      <c r="C59" s="18">
        <f ca="1">+OFFSET(Summary!B$24,Summary!B59-12,0)</f>
        <v>5</v>
      </c>
      <c r="D59" s="18" t="str">
        <f ca="1">+OFFSET(Summary!B$24,Summary!C59,1)</f>
        <v>Runner 5</v>
      </c>
      <c r="E59" s="56">
        <f t="shared" ca="1" si="5"/>
        <v>0.84027598958333327</v>
      </c>
      <c r="F59" s="19">
        <f t="shared" ca="1" si="2"/>
        <v>0.88710505208333323</v>
      </c>
      <c r="G59" s="55">
        <f ca="1">+M59*OFFSET(Summary!B$24,Summary!C59,4)*(1+$Q$47)</f>
        <v>4.6829062499999997E-2</v>
      </c>
      <c r="H59" s="14"/>
      <c r="I59" s="53">
        <v>6.4</v>
      </c>
      <c r="J59" s="48">
        <v>77</v>
      </c>
      <c r="K59" s="48">
        <v>-48</v>
      </c>
      <c r="L59" s="51">
        <f t="shared" si="3"/>
        <v>29</v>
      </c>
      <c r="M59" s="20">
        <f t="shared" si="4"/>
        <v>6.4530000000000003</v>
      </c>
    </row>
    <row r="60" spans="2:17" x14ac:dyDescent="0.35">
      <c r="B60" s="93">
        <v>18</v>
      </c>
      <c r="C60" s="18">
        <f ca="1">+OFFSET(Summary!B$24,Summary!B60-12,0)</f>
        <v>6</v>
      </c>
      <c r="D60" s="18" t="str">
        <f ca="1">+OFFSET(Summary!B$24,Summary!C60,1)</f>
        <v>Runner 6</v>
      </c>
      <c r="E60" s="56">
        <f t="shared" ca="1" si="5"/>
        <v>0.88710505208333323</v>
      </c>
      <c r="F60" s="94">
        <f t="shared" ca="1" si="2"/>
        <v>0.91100348958333321</v>
      </c>
      <c r="G60" s="55">
        <f ca="1">+M60*OFFSET(Summary!B$24,Summary!C60,4)*(1+$Q$47)</f>
        <v>2.3898437500000005E-2</v>
      </c>
      <c r="H60" s="14"/>
      <c r="I60" s="53">
        <v>3.1</v>
      </c>
      <c r="J60" s="48">
        <v>68</v>
      </c>
      <c r="K60" s="48">
        <v>-36</v>
      </c>
      <c r="L60" s="51">
        <f t="shared" si="3"/>
        <v>32</v>
      </c>
      <c r="M60" s="20">
        <f t="shared" si="4"/>
        <v>3.1500000000000004</v>
      </c>
    </row>
    <row r="61" spans="2:17" x14ac:dyDescent="0.35">
      <c r="B61" s="17">
        <v>19</v>
      </c>
      <c r="C61" s="18">
        <f ca="1">+OFFSET(Summary!B$24,Summary!B61-12,0)</f>
        <v>7</v>
      </c>
      <c r="D61" s="18" t="str">
        <f ca="1">+OFFSET(Summary!B$24,Summary!C61,1)</f>
        <v>Runner 7</v>
      </c>
      <c r="E61" s="56">
        <f t="shared" ca="1" si="5"/>
        <v>0.91100348958333321</v>
      </c>
      <c r="F61" s="19">
        <f t="shared" ca="1" si="2"/>
        <v>0.94807832812499993</v>
      </c>
      <c r="G61" s="55">
        <f ca="1">+M61*OFFSET(Summary!B$24,Summary!C61,4)*(1+$Q$47)</f>
        <v>3.7074838541666662E-2</v>
      </c>
      <c r="H61" s="14"/>
      <c r="I61" s="53">
        <v>6.4</v>
      </c>
      <c r="J61" s="48">
        <v>131</v>
      </c>
      <c r="K61" s="48">
        <v>-143</v>
      </c>
      <c r="L61" s="51">
        <f t="shared" si="3"/>
        <v>-12</v>
      </c>
      <c r="M61" s="20">
        <f t="shared" si="4"/>
        <v>6.4595000000000002</v>
      </c>
    </row>
    <row r="62" spans="2:17" x14ac:dyDescent="0.35">
      <c r="B62" s="17">
        <v>20</v>
      </c>
      <c r="C62" s="18">
        <f ca="1">+OFFSET(Summary!B$24,Summary!B62-12,0)</f>
        <v>8</v>
      </c>
      <c r="D62" s="18" t="str">
        <f ca="1">+OFFSET(Summary!B$24,Summary!C62,1)</f>
        <v>Runner 8</v>
      </c>
      <c r="E62" s="56">
        <f t="shared" ca="1" si="5"/>
        <v>0.94807832812499993</v>
      </c>
      <c r="F62" s="19">
        <f t="shared" ca="1" si="2"/>
        <v>1.007147546875</v>
      </c>
      <c r="G62" s="55">
        <f ca="1">+M62*OFFSET(Summary!B$24,Summary!C62,4)*(1+$Q$47)</f>
        <v>5.9069218749999999E-2</v>
      </c>
      <c r="H62" s="14"/>
      <c r="I62" s="53">
        <v>9.8000000000000007</v>
      </c>
      <c r="J62" s="48">
        <v>241</v>
      </c>
      <c r="K62" s="48">
        <v>-185</v>
      </c>
      <c r="L62" s="51">
        <f t="shared" si="3"/>
        <v>56</v>
      </c>
      <c r="M62" s="20">
        <f t="shared" si="4"/>
        <v>9.948500000000001</v>
      </c>
    </row>
    <row r="63" spans="2:17" x14ac:dyDescent="0.35">
      <c r="B63" s="17">
        <v>21</v>
      </c>
      <c r="C63" s="18">
        <f ca="1">+OFFSET(Summary!B$24,Summary!B63-12,0)</f>
        <v>9</v>
      </c>
      <c r="D63" s="18" t="str">
        <f ca="1">+OFFSET(Summary!B$24,Summary!C63,1)</f>
        <v>Runner 9</v>
      </c>
      <c r="E63" s="56">
        <f t="shared" ca="1" si="5"/>
        <v>1.007147546875</v>
      </c>
      <c r="F63" s="19">
        <f t="shared" ca="1" si="2"/>
        <v>1.0567691145833333</v>
      </c>
      <c r="G63" s="55">
        <f ca="1">+M63*OFFSET(Summary!B$24,Summary!C63,4)*(1+$Q$47)</f>
        <v>4.9621567708333321E-2</v>
      </c>
      <c r="H63" s="14"/>
      <c r="I63" s="53">
        <v>8.5</v>
      </c>
      <c r="J63" s="48">
        <v>200</v>
      </c>
      <c r="K63" s="48">
        <v>-109</v>
      </c>
      <c r="L63" s="51">
        <f t="shared" si="3"/>
        <v>91</v>
      </c>
      <c r="M63" s="20">
        <f t="shared" si="4"/>
        <v>8.6454999999999984</v>
      </c>
    </row>
    <row r="64" spans="2:17" x14ac:dyDescent="0.35">
      <c r="B64" s="17">
        <v>22</v>
      </c>
      <c r="C64" s="18">
        <f ca="1">+OFFSET(Summary!B$24,Summary!B64-12,0)</f>
        <v>10</v>
      </c>
      <c r="D64" s="18" t="str">
        <f ca="1">+OFFSET(Summary!B$24,Summary!C64,1)</f>
        <v>Runner 10</v>
      </c>
      <c r="E64" s="56">
        <f t="shared" ca="1" si="5"/>
        <v>1.0567691145833333</v>
      </c>
      <c r="F64" s="19">
        <f t="shared" ca="1" si="2"/>
        <v>1.095078359375</v>
      </c>
      <c r="G64" s="55">
        <f ca="1">+M64*OFFSET(Summary!B$24,Summary!C64,4)*(1+$Q$47)</f>
        <v>3.8309244791666662E-2</v>
      </c>
      <c r="H64" s="14"/>
      <c r="I64" s="53">
        <v>6.1</v>
      </c>
      <c r="J64" s="48">
        <v>34</v>
      </c>
      <c r="K64" s="48">
        <v>-43</v>
      </c>
      <c r="L64" s="51">
        <f t="shared" si="3"/>
        <v>-9</v>
      </c>
      <c r="M64" s="20">
        <f t="shared" si="4"/>
        <v>6.1124999999999998</v>
      </c>
    </row>
    <row r="65" spans="2:18" x14ac:dyDescent="0.35">
      <c r="B65" s="17">
        <v>23</v>
      </c>
      <c r="C65" s="18">
        <f ca="1">+OFFSET(Summary!B$24,Summary!B65-12,0)</f>
        <v>11</v>
      </c>
      <c r="D65" s="18" t="str">
        <f ca="1">+OFFSET(Summary!B$24,Summary!C65,1)</f>
        <v>Runner 11</v>
      </c>
      <c r="E65" s="56">
        <f t="shared" ca="1" si="5"/>
        <v>1.095078359375</v>
      </c>
      <c r="F65" s="19">
        <f t="shared" ca="1" si="2"/>
        <v>1.1262738359375</v>
      </c>
      <c r="G65" s="55">
        <f ca="1">+M65*OFFSET(Summary!B$24,Summary!C65,4)*(1+$Q$47)</f>
        <v>3.1195476562499998E-2</v>
      </c>
      <c r="H65" s="14"/>
      <c r="I65" s="53">
        <v>6.3</v>
      </c>
      <c r="J65" s="48">
        <v>82.27</v>
      </c>
      <c r="K65" s="48">
        <v>-155</v>
      </c>
      <c r="L65" s="51">
        <f t="shared" si="3"/>
        <v>-72.73</v>
      </c>
      <c r="M65" s="20">
        <f t="shared" si="4"/>
        <v>6.3047700000000004</v>
      </c>
    </row>
    <row r="66" spans="2:18" x14ac:dyDescent="0.35">
      <c r="B66" s="93">
        <v>24</v>
      </c>
      <c r="C66" s="18">
        <f ca="1">+OFFSET(Summary!B$24,Summary!B66-12,0)</f>
        <v>12</v>
      </c>
      <c r="D66" s="18" t="str">
        <f ca="1">+OFFSET(Summary!B$24,Summary!C66,1)</f>
        <v>Runner 12</v>
      </c>
      <c r="E66" s="56">
        <f t="shared" ca="1" si="5"/>
        <v>1.1262738359375</v>
      </c>
      <c r="F66" s="94">
        <f t="shared" ca="1" si="2"/>
        <v>1.1495400616319444</v>
      </c>
      <c r="G66" s="55">
        <f ca="1">+M66*OFFSET(Summary!B$24,Summary!C66,4)*(1+$Q$47)</f>
        <v>2.3266225694444441E-2</v>
      </c>
      <c r="H66" s="14"/>
      <c r="I66" s="53">
        <v>4.2</v>
      </c>
      <c r="J66" s="48">
        <v>87</v>
      </c>
      <c r="K66" s="48">
        <v>-76</v>
      </c>
      <c r="L66" s="51">
        <f t="shared" si="3"/>
        <v>11</v>
      </c>
      <c r="M66" s="20">
        <f t="shared" si="4"/>
        <v>4.2489999999999997</v>
      </c>
    </row>
    <row r="67" spans="2:18" x14ac:dyDescent="0.35">
      <c r="B67" s="17">
        <v>25</v>
      </c>
      <c r="C67" s="18">
        <f ca="1">+OFFSET(Summary!B$24,Summary!B67-24,0)</f>
        <v>1</v>
      </c>
      <c r="D67" s="18" t="str">
        <f ca="1">+OFFSET(Summary!B$24,Summary!C67,1)</f>
        <v>Runner 1</v>
      </c>
      <c r="E67" s="56">
        <f t="shared" ca="1" si="5"/>
        <v>1.1495400616319444</v>
      </c>
      <c r="F67" s="19">
        <f t="shared" ca="1" si="2"/>
        <v>1.1798968671875001</v>
      </c>
      <c r="G67" s="55">
        <f ca="1">+M67*OFFSET(Summary!B$24,Summary!C67,4)*(1+$Q$48)</f>
        <v>3.0356805555555557E-2</v>
      </c>
      <c r="H67" s="14"/>
      <c r="I67" s="53">
        <v>4.7</v>
      </c>
      <c r="J67" s="48">
        <v>79</v>
      </c>
      <c r="K67" s="48">
        <v>-55</v>
      </c>
      <c r="L67" s="51">
        <f t="shared" si="3"/>
        <v>24</v>
      </c>
      <c r="M67" s="20">
        <f t="shared" si="4"/>
        <v>4.7515000000000001</v>
      </c>
    </row>
    <row r="68" spans="2:18" x14ac:dyDescent="0.35">
      <c r="B68" s="17">
        <v>26</v>
      </c>
      <c r="C68" s="18">
        <f ca="1">+OFFSET(Summary!B$24,Summary!B68-24,0)</f>
        <v>2</v>
      </c>
      <c r="D68" s="18" t="str">
        <f ca="1">+OFFSET(Summary!B$24,Summary!C68,1)</f>
        <v>Runner 2</v>
      </c>
      <c r="E68" s="56">
        <f t="shared" ca="1" si="5"/>
        <v>1.1798968671875001</v>
      </c>
      <c r="F68" s="19">
        <f t="shared" ca="1" si="2"/>
        <v>1.1973832560763891</v>
      </c>
      <c r="G68" s="55">
        <f ca="1">+M68*OFFSET(Summary!B$24,Summary!C68,4)*(1+$Q$48)</f>
        <v>1.7486388888888888E-2</v>
      </c>
      <c r="H68" s="14"/>
      <c r="I68" s="53">
        <v>3.1</v>
      </c>
      <c r="J68" s="48">
        <v>44</v>
      </c>
      <c r="K68" s="48">
        <v>-32</v>
      </c>
      <c r="L68" s="51">
        <f t="shared" si="3"/>
        <v>12</v>
      </c>
      <c r="M68" s="20">
        <f t="shared" si="4"/>
        <v>3.1280000000000001</v>
      </c>
    </row>
    <row r="69" spans="2:18" x14ac:dyDescent="0.35">
      <c r="B69" s="17">
        <v>27</v>
      </c>
      <c r="C69" s="18">
        <f ca="1">+OFFSET(Summary!B$24,Summary!B69-24,0)</f>
        <v>3</v>
      </c>
      <c r="D69" s="18" t="str">
        <f ca="1">+OFFSET(Summary!B$24,Summary!C69,1)</f>
        <v>Runner 3</v>
      </c>
      <c r="E69" s="56">
        <f t="shared" ca="1" si="5"/>
        <v>1.1973832560763891</v>
      </c>
      <c r="F69" s="19">
        <f t="shared" ca="1" si="2"/>
        <v>1.237582943576389</v>
      </c>
      <c r="G69" s="55">
        <f ca="1">+M69*OFFSET(Summary!B$24,Summary!C69,4)*(1+$Q$48)</f>
        <v>4.0199687499999998E-2</v>
      </c>
      <c r="H69" s="14"/>
      <c r="I69" s="53">
        <v>8.3000000000000007</v>
      </c>
      <c r="J69" s="48">
        <v>155</v>
      </c>
      <c r="K69" s="48">
        <v>-131</v>
      </c>
      <c r="L69" s="51">
        <f t="shared" si="3"/>
        <v>24</v>
      </c>
      <c r="M69" s="20">
        <f t="shared" si="4"/>
        <v>8.3895</v>
      </c>
    </row>
    <row r="70" spans="2:18" x14ac:dyDescent="0.35">
      <c r="B70" s="17">
        <v>28</v>
      </c>
      <c r="C70" s="18">
        <f ca="1">+OFFSET(Summary!B$24,Summary!B70-24,0)</f>
        <v>4</v>
      </c>
      <c r="D70" s="18" t="str">
        <f ca="1">+OFFSET(Summary!B$24,Summary!C70,1)</f>
        <v>Runner 4</v>
      </c>
      <c r="E70" s="56">
        <f t="shared" ca="1" si="5"/>
        <v>1.237582943576389</v>
      </c>
      <c r="F70" s="19">
        <f t="shared" ca="1" si="2"/>
        <v>1.2959933602430556</v>
      </c>
      <c r="G70" s="55">
        <f ca="1">+M70*OFFSET(Summary!B$24,Summary!C70,4)*(1+$Q$48)</f>
        <v>5.8410416666666659E-2</v>
      </c>
      <c r="H70" s="14"/>
      <c r="I70" s="53">
        <v>6</v>
      </c>
      <c r="J70" s="48">
        <v>146</v>
      </c>
      <c r="K70" s="48">
        <v>-102</v>
      </c>
      <c r="L70" s="51">
        <f t="shared" si="3"/>
        <v>44</v>
      </c>
      <c r="M70" s="20">
        <f t="shared" si="4"/>
        <v>6.0949999999999998</v>
      </c>
    </row>
    <row r="71" spans="2:18" x14ac:dyDescent="0.35">
      <c r="B71" s="17">
        <v>29</v>
      </c>
      <c r="C71" s="18">
        <f ca="1">+OFFSET(Summary!B$24,Summary!B71-24,0)</f>
        <v>5</v>
      </c>
      <c r="D71" s="18" t="str">
        <f ca="1">+OFFSET(Summary!B$24,Summary!C71,1)</f>
        <v>Runner 5</v>
      </c>
      <c r="E71" s="56">
        <f t="shared" ca="1" si="5"/>
        <v>1.2959933602430556</v>
      </c>
      <c r="F71" s="19">
        <f t="shared" ca="1" si="2"/>
        <v>1.3763603914930556</v>
      </c>
      <c r="G71" s="55">
        <f ca="1">+M71*OFFSET(Summary!B$24,Summary!C71,4)*(1+$Q$48)</f>
        <v>8.0367031249999998E-2</v>
      </c>
      <c r="H71" s="14"/>
      <c r="I71" s="53">
        <v>9.1</v>
      </c>
      <c r="J71" s="48">
        <v>115</v>
      </c>
      <c r="K71" s="48">
        <v>-133</v>
      </c>
      <c r="L71" s="51">
        <f t="shared" si="3"/>
        <v>-18</v>
      </c>
      <c r="M71" s="20">
        <f t="shared" si="4"/>
        <v>9.1485000000000003</v>
      </c>
    </row>
    <row r="72" spans="2:18" x14ac:dyDescent="0.35">
      <c r="B72" s="93">
        <v>30</v>
      </c>
      <c r="C72" s="18">
        <f ca="1">+OFFSET(Summary!B$24,Summary!B72-24,0)</f>
        <v>6</v>
      </c>
      <c r="D72" s="18" t="str">
        <f ca="1">+OFFSET(Summary!B$24,Summary!C72,1)</f>
        <v>Runner 6</v>
      </c>
      <c r="E72" s="56">
        <f t="shared" ca="1" si="5"/>
        <v>1.3763603914930556</v>
      </c>
      <c r="F72" s="94">
        <f t="shared" ca="1" si="2"/>
        <v>1.4093126831597222</v>
      </c>
      <c r="G72" s="55">
        <f ca="1">+M72*OFFSET(Summary!B$24,Summary!C72,4)*(1+$Q$48)</f>
        <v>3.2952291666666668E-2</v>
      </c>
      <c r="H72" s="14"/>
      <c r="I72" s="53">
        <v>3.6</v>
      </c>
      <c r="J72" s="49">
        <v>34</v>
      </c>
      <c r="K72" s="49">
        <v>-92</v>
      </c>
      <c r="L72" s="51">
        <f t="shared" si="3"/>
        <v>-58</v>
      </c>
      <c r="M72" s="20">
        <f t="shared" si="4"/>
        <v>3.5880000000000001</v>
      </c>
    </row>
    <row r="73" spans="2:18" x14ac:dyDescent="0.35">
      <c r="B73" s="17">
        <v>31</v>
      </c>
      <c r="C73" s="18">
        <f ca="1">+OFFSET(Summary!B$24,Summary!B73-24,0)</f>
        <v>7</v>
      </c>
      <c r="D73" s="18" t="str">
        <f ca="1">+OFFSET(Summary!B$24,Summary!C73,1)</f>
        <v>Runner 7</v>
      </c>
      <c r="E73" s="56">
        <f t="shared" ca="1" si="5"/>
        <v>1.4093126831597222</v>
      </c>
      <c r="F73" s="19">
        <f t="shared" ca="1" si="2"/>
        <v>1.4294373237847222</v>
      </c>
      <c r="G73" s="55">
        <f ca="1">+M73*OFFSET(Summary!B$24,Summary!C73,4)*(1+$Q$48)</f>
        <v>2.0124640624999995E-2</v>
      </c>
      <c r="H73" s="14"/>
      <c r="I73" s="53">
        <v>2.9</v>
      </c>
      <c r="J73" s="48">
        <v>122</v>
      </c>
      <c r="K73" s="48">
        <v>-251</v>
      </c>
      <c r="L73" s="51">
        <f t="shared" si="3"/>
        <v>-129</v>
      </c>
      <c r="M73" s="20">
        <f t="shared" si="4"/>
        <v>2.8964999999999996</v>
      </c>
    </row>
    <row r="74" spans="2:18" x14ac:dyDescent="0.35">
      <c r="B74" s="17">
        <v>32</v>
      </c>
      <c r="C74" s="18">
        <f ca="1">+OFFSET(Summary!B$24,Summary!B74-24,0)</f>
        <v>8</v>
      </c>
      <c r="D74" s="18" t="str">
        <f ca="1">+OFFSET(Summary!B$24,Summary!C74,1)</f>
        <v>Runner 8</v>
      </c>
      <c r="E74" s="56">
        <f t="shared" ca="1" si="5"/>
        <v>1.4294373237847222</v>
      </c>
      <c r="F74" s="19">
        <f t="shared" ca="1" si="2"/>
        <v>1.4893487300347221</v>
      </c>
      <c r="G74" s="55">
        <f ca="1">+M74*OFFSET(Summary!B$24,Summary!C74,4)*(1+$Q$48)</f>
        <v>5.9911406249999972E-2</v>
      </c>
      <c r="H74" s="14"/>
      <c r="I74" s="53">
        <v>8.1999999999999993</v>
      </c>
      <c r="J74" s="48">
        <v>338</v>
      </c>
      <c r="K74" s="48">
        <v>-405</v>
      </c>
      <c r="L74" s="51">
        <f t="shared" si="3"/>
        <v>-67</v>
      </c>
      <c r="M74" s="20">
        <f t="shared" si="4"/>
        <v>8.3354999999999979</v>
      </c>
    </row>
    <row r="75" spans="2:18" x14ac:dyDescent="0.35">
      <c r="B75" s="17">
        <v>33</v>
      </c>
      <c r="C75" s="18">
        <f ca="1">+OFFSET(Summary!B$24,Summary!B75-24,0)</f>
        <v>9</v>
      </c>
      <c r="D75" s="18" t="str">
        <f ca="1">+OFFSET(Summary!B$24,Summary!C75,1)</f>
        <v>Runner 9</v>
      </c>
      <c r="E75" s="56">
        <f t="shared" ca="1" si="5"/>
        <v>1.4893487300347221</v>
      </c>
      <c r="F75" s="19">
        <f t="shared" ca="1" si="2"/>
        <v>1.5300530998263888</v>
      </c>
      <c r="G75" s="55">
        <f ca="1">+M75*OFFSET(Summary!B$24,Summary!C75,4)*(1+$Q$48)</f>
        <v>4.0704369791666667E-2</v>
      </c>
      <c r="H75" s="14"/>
      <c r="I75" s="53">
        <v>5.9</v>
      </c>
      <c r="J75" s="48">
        <v>153</v>
      </c>
      <c r="K75" s="48">
        <v>-389</v>
      </c>
      <c r="L75" s="51">
        <f t="shared" si="3"/>
        <v>-236</v>
      </c>
      <c r="M75" s="20">
        <f t="shared" si="4"/>
        <v>5.8585000000000003</v>
      </c>
    </row>
    <row r="76" spans="2:18" x14ac:dyDescent="0.35">
      <c r="B76" s="17">
        <v>34</v>
      </c>
      <c r="C76" s="18">
        <f ca="1">+OFFSET(Summary!B$24,Summary!B76-24,0)</f>
        <v>10</v>
      </c>
      <c r="D76" s="18" t="str">
        <f ca="1">+OFFSET(Summary!B$24,Summary!C76,1)</f>
        <v>Runner 10</v>
      </c>
      <c r="E76" s="56">
        <f t="shared" ca="1" si="5"/>
        <v>1.5300530998263888</v>
      </c>
      <c r="F76" s="19">
        <f t="shared" ca="1" si="2"/>
        <v>1.5577449401041665</v>
      </c>
      <c r="G76" s="55">
        <f ca="1">+M76*OFFSET(Summary!B$24,Summary!C76,4)*(1+$Q$48)</f>
        <v>2.7691840277777775E-2</v>
      </c>
      <c r="H76" s="14"/>
      <c r="I76" s="53">
        <v>3.6</v>
      </c>
      <c r="J76" s="48">
        <v>74</v>
      </c>
      <c r="K76" s="48">
        <v>-48</v>
      </c>
      <c r="L76" s="51">
        <f t="shared" si="3"/>
        <v>26</v>
      </c>
      <c r="M76" s="20">
        <f t="shared" si="4"/>
        <v>3.65</v>
      </c>
    </row>
    <row r="77" spans="2:18" x14ac:dyDescent="0.35">
      <c r="B77" s="17">
        <v>35</v>
      </c>
      <c r="C77" s="18">
        <f ca="1">+OFFSET(Summary!B$24,Summary!B77-24,0)</f>
        <v>11</v>
      </c>
      <c r="D77" s="18" t="str">
        <f ca="1">+OFFSET(Summary!B$24,Summary!C77,1)</f>
        <v>Runner 11</v>
      </c>
      <c r="E77" s="56">
        <f t="shared" ca="1" si="5"/>
        <v>1.5577449401041665</v>
      </c>
      <c r="F77" s="19">
        <f t="shared" ca="1" si="2"/>
        <v>1.5949192890624999</v>
      </c>
      <c r="G77" s="55">
        <f ca="1">+M77*OFFSET(Summary!B$24,Summary!C77,4)*(1+$Q$48)</f>
        <v>3.7174348958333325E-2</v>
      </c>
      <c r="H77" s="14"/>
      <c r="I77" s="53">
        <v>5.6</v>
      </c>
      <c r="J77" s="49">
        <v>865</v>
      </c>
      <c r="K77" s="49">
        <v>-517</v>
      </c>
      <c r="L77" s="51">
        <f t="shared" si="3"/>
        <v>348</v>
      </c>
      <c r="M77" s="20">
        <f t="shared" si="4"/>
        <v>6.2065000000000001</v>
      </c>
    </row>
    <row r="78" spans="2:18" ht="15" thickBot="1" x14ac:dyDescent="0.4">
      <c r="B78" s="24">
        <v>36</v>
      </c>
      <c r="C78" s="25">
        <f ca="1">+OFFSET(Summary!B$24,Summary!B78-24,0)</f>
        <v>12</v>
      </c>
      <c r="D78" s="25" t="str">
        <f ca="1">+OFFSET(Summary!B$24,Summary!C78,1)</f>
        <v>Runner 12</v>
      </c>
      <c r="E78" s="57">
        <f t="shared" ca="1" si="5"/>
        <v>1.5949192890624999</v>
      </c>
      <c r="F78" s="26">
        <f ca="1">+E78+G78</f>
        <v>1.6289299800347221</v>
      </c>
      <c r="G78" s="58">
        <f ca="1">+M78*OFFSET(Summary!B$24,Summary!C78,4)*(1+$Q$48)</f>
        <v>3.4010690972222223E-2</v>
      </c>
      <c r="H78" s="27"/>
      <c r="I78" s="54">
        <v>5.0999999999999996</v>
      </c>
      <c r="J78" s="50">
        <v>429</v>
      </c>
      <c r="K78" s="50">
        <v>-796</v>
      </c>
      <c r="L78" s="52">
        <f t="shared" si="3"/>
        <v>-367</v>
      </c>
      <c r="M78" s="28">
        <f t="shared" si="4"/>
        <v>5.1310000000000002</v>
      </c>
    </row>
    <row r="79" spans="2:18" ht="15" thickBot="1" x14ac:dyDescent="0.4">
      <c r="B79" s="18"/>
      <c r="C79" s="18"/>
      <c r="D79" s="18"/>
      <c r="E79" s="19"/>
      <c r="F79" s="19"/>
      <c r="G79" s="87"/>
      <c r="H79" s="2"/>
      <c r="I79" s="88"/>
      <c r="J79" s="89"/>
      <c r="K79" s="89"/>
      <c r="L79" s="90"/>
      <c r="M79" s="91"/>
      <c r="N79" s="92"/>
      <c r="O79" s="92"/>
      <c r="P79" s="92"/>
      <c r="Q79" s="92"/>
      <c r="R79" s="92"/>
    </row>
    <row r="80" spans="2:18" ht="38.5" x14ac:dyDescent="0.35">
      <c r="B80" s="128" t="s">
        <v>55</v>
      </c>
      <c r="C80" s="129"/>
      <c r="D80" s="129"/>
      <c r="E80" s="129"/>
      <c r="F80" s="129"/>
      <c r="G80" s="129"/>
      <c r="H80" s="129"/>
      <c r="I80" s="130"/>
      <c r="J80" s="89"/>
      <c r="K80" s="90"/>
      <c r="L80" s="91"/>
      <c r="M80" s="92"/>
      <c r="N80" s="92"/>
      <c r="O80" s="92"/>
      <c r="P80" s="92"/>
      <c r="Q80" s="92"/>
    </row>
    <row r="81" spans="1:18" ht="15.5" x14ac:dyDescent="0.35">
      <c r="B81" s="131"/>
      <c r="C81" s="132"/>
      <c r="D81" s="132"/>
      <c r="E81" s="132"/>
      <c r="F81" s="132"/>
      <c r="G81" s="132"/>
      <c r="H81" s="132"/>
      <c r="I81" s="133"/>
      <c r="J81" s="89"/>
      <c r="K81" s="90"/>
      <c r="L81" s="91"/>
      <c r="M81" s="92"/>
      <c r="N81" s="92"/>
      <c r="O81" s="92"/>
      <c r="P81" s="92"/>
      <c r="Q81" s="92"/>
    </row>
    <row r="82" spans="1:18" ht="21" x14ac:dyDescent="0.35">
      <c r="B82" s="134" t="s">
        <v>72</v>
      </c>
      <c r="C82" s="135"/>
      <c r="D82" s="135"/>
      <c r="E82" s="135"/>
      <c r="F82" s="135"/>
      <c r="G82" s="135"/>
      <c r="H82" s="135"/>
      <c r="I82" s="136"/>
      <c r="J82" s="89"/>
      <c r="K82" s="90"/>
      <c r="L82" s="91"/>
      <c r="M82" s="92"/>
      <c r="N82" s="92"/>
      <c r="O82" s="92"/>
      <c r="P82" s="92"/>
      <c r="Q82" s="92"/>
    </row>
    <row r="83" spans="1:18" ht="23.5" x14ac:dyDescent="0.35">
      <c r="B83" s="114"/>
      <c r="C83" s="115"/>
      <c r="D83" s="115"/>
      <c r="E83" s="115"/>
      <c r="F83" s="115"/>
      <c r="G83" s="117"/>
      <c r="H83" s="117"/>
      <c r="I83" s="118"/>
      <c r="J83" s="89"/>
      <c r="K83" s="90"/>
      <c r="L83" s="91"/>
      <c r="M83" s="92"/>
      <c r="N83" s="92"/>
      <c r="O83" s="92"/>
      <c r="P83" s="92"/>
      <c r="Q83" s="92"/>
    </row>
    <row r="84" spans="1:18" ht="15.5" customHeight="1" x14ac:dyDescent="0.35">
      <c r="B84" s="101" t="s">
        <v>56</v>
      </c>
      <c r="C84" s="137" t="s">
        <v>73</v>
      </c>
      <c r="D84" s="143"/>
      <c r="E84" s="137" t="s">
        <v>74</v>
      </c>
      <c r="F84" s="143"/>
      <c r="G84" s="137" t="s">
        <v>75</v>
      </c>
      <c r="H84" s="138"/>
      <c r="I84" s="139"/>
      <c r="J84" s="89"/>
      <c r="K84" s="90"/>
      <c r="L84" s="91"/>
      <c r="M84" s="92"/>
      <c r="N84" s="92"/>
      <c r="O84" s="92"/>
      <c r="P84" s="92"/>
      <c r="Q84" s="92"/>
    </row>
    <row r="85" spans="1:18" ht="15.5" x14ac:dyDescent="0.35">
      <c r="B85" s="102">
        <v>6</v>
      </c>
      <c r="C85" s="103" t="s">
        <v>76</v>
      </c>
      <c r="D85" s="104">
        <v>0.375</v>
      </c>
      <c r="E85" s="103" t="s">
        <v>76</v>
      </c>
      <c r="F85" s="104">
        <v>0.41666666666666669</v>
      </c>
      <c r="G85" s="140" t="s">
        <v>78</v>
      </c>
      <c r="H85" s="141"/>
      <c r="I85" s="142"/>
      <c r="J85" s="89"/>
      <c r="K85" s="90"/>
      <c r="L85" s="91"/>
      <c r="M85" s="92"/>
      <c r="N85" s="92"/>
      <c r="O85" s="92"/>
      <c r="P85" s="92"/>
      <c r="Q85" s="92"/>
    </row>
    <row r="86" spans="1:18" ht="15.5" x14ac:dyDescent="0.35">
      <c r="B86" s="102">
        <v>12</v>
      </c>
      <c r="C86" s="103" t="s">
        <v>76</v>
      </c>
      <c r="D86" s="104">
        <v>0.60416666666666663</v>
      </c>
      <c r="E86" s="103" t="s">
        <v>76</v>
      </c>
      <c r="F86" s="104">
        <v>0.64583333333333326</v>
      </c>
      <c r="G86" s="140" t="s">
        <v>79</v>
      </c>
      <c r="H86" s="141"/>
      <c r="I86" s="142"/>
      <c r="J86" s="89"/>
      <c r="K86" s="90"/>
      <c r="L86" s="91"/>
      <c r="M86" s="92"/>
      <c r="N86" s="92"/>
      <c r="O86" s="92"/>
      <c r="P86" s="92"/>
      <c r="Q86" s="92"/>
    </row>
    <row r="87" spans="1:18" ht="15.5" x14ac:dyDescent="0.35">
      <c r="B87" s="105">
        <v>18</v>
      </c>
      <c r="C87" s="106" t="s">
        <v>76</v>
      </c>
      <c r="D87" s="107">
        <v>0.79166666666666663</v>
      </c>
      <c r="E87" s="106" t="s">
        <v>76</v>
      </c>
      <c r="F87" s="107">
        <v>0.83333333333333326</v>
      </c>
      <c r="G87" s="122" t="s">
        <v>80</v>
      </c>
      <c r="H87" s="123"/>
      <c r="I87" s="124"/>
      <c r="J87" s="89"/>
      <c r="K87" s="90"/>
      <c r="L87" s="91"/>
      <c r="M87" s="92"/>
      <c r="N87" s="92"/>
      <c r="O87" s="92"/>
      <c r="P87" s="92"/>
      <c r="Q87" s="92"/>
    </row>
    <row r="88" spans="1:18" ht="15.5" x14ac:dyDescent="0.35">
      <c r="B88" s="108">
        <v>24</v>
      </c>
      <c r="C88" s="109" t="s">
        <v>77</v>
      </c>
      <c r="D88" s="110">
        <v>3.125E-2</v>
      </c>
      <c r="E88" s="109" t="s">
        <v>77</v>
      </c>
      <c r="F88" s="110">
        <v>7.2916666666666657E-2</v>
      </c>
      <c r="G88" s="122" t="s">
        <v>81</v>
      </c>
      <c r="H88" s="123"/>
      <c r="I88" s="124"/>
      <c r="J88" s="89"/>
      <c r="K88" s="90"/>
      <c r="L88" s="91"/>
      <c r="M88" s="92"/>
      <c r="N88" s="92"/>
      <c r="O88" s="92"/>
      <c r="P88" s="92"/>
      <c r="Q88" s="92"/>
    </row>
    <row r="89" spans="1:18" ht="16" thickBot="1" x14ac:dyDescent="0.4">
      <c r="B89" s="111">
        <v>30</v>
      </c>
      <c r="C89" s="112" t="s">
        <v>77</v>
      </c>
      <c r="D89" s="113">
        <v>0.25</v>
      </c>
      <c r="E89" s="112" t="s">
        <v>77</v>
      </c>
      <c r="F89" s="113">
        <v>0.29166666666666669</v>
      </c>
      <c r="G89" s="125" t="s">
        <v>82</v>
      </c>
      <c r="H89" s="126"/>
      <c r="I89" s="127"/>
      <c r="J89" s="116"/>
      <c r="K89" s="116"/>
      <c r="L89" s="91"/>
      <c r="M89" s="92"/>
      <c r="N89" s="92"/>
      <c r="O89" s="92"/>
      <c r="P89" s="92"/>
      <c r="Q89" s="92"/>
    </row>
    <row r="90" spans="1:18" x14ac:dyDescent="0.35">
      <c r="B90" s="99"/>
      <c r="C90" s="99"/>
      <c r="D90" s="99"/>
      <c r="E90" s="99"/>
      <c r="F90" s="99"/>
      <c r="G90" s="99"/>
      <c r="H90" s="99"/>
      <c r="I90" s="88"/>
      <c r="J90" s="89"/>
      <c r="K90" s="89"/>
      <c r="L90" s="90"/>
      <c r="M90" s="91"/>
      <c r="N90" s="92"/>
      <c r="O90" s="92"/>
      <c r="P90" s="92"/>
      <c r="Q90" s="92"/>
      <c r="R90" s="92"/>
    </row>
    <row r="91" spans="1:18" ht="23.5" x14ac:dyDescent="0.35">
      <c r="A91" s="144" t="s">
        <v>57</v>
      </c>
      <c r="B91" s="144"/>
      <c r="C91" s="144"/>
      <c r="D91" s="144"/>
      <c r="E91" s="144"/>
      <c r="F91" s="144"/>
      <c r="G91" s="144"/>
      <c r="H91" s="144"/>
      <c r="I91" s="144"/>
      <c r="J91" s="144"/>
      <c r="K91" s="144"/>
      <c r="L91" s="144"/>
      <c r="M91" s="144"/>
      <c r="N91" s="144"/>
    </row>
    <row r="92" spans="1:18" x14ac:dyDescent="0.35">
      <c r="B92" s="86" t="s">
        <v>58</v>
      </c>
    </row>
    <row r="93" spans="1:18" x14ac:dyDescent="0.35">
      <c r="B93" s="145" t="s">
        <v>59</v>
      </c>
      <c r="C93" s="145"/>
      <c r="D93" s="145"/>
      <c r="E93" s="145"/>
      <c r="F93" s="145"/>
    </row>
    <row r="94" spans="1:18" x14ac:dyDescent="0.35">
      <c r="B94" s="86" t="s">
        <v>60</v>
      </c>
    </row>
    <row r="95" spans="1:18" x14ac:dyDescent="0.35">
      <c r="B95" s="86" t="s">
        <v>61</v>
      </c>
    </row>
    <row r="96" spans="1:18" x14ac:dyDescent="0.35">
      <c r="B96" s="86"/>
    </row>
    <row r="97" spans="2:9" x14ac:dyDescent="0.35">
      <c r="B97" s="86" t="s">
        <v>62</v>
      </c>
    </row>
    <row r="98" spans="2:9" x14ac:dyDescent="0.35">
      <c r="B98" s="86" t="s">
        <v>63</v>
      </c>
    </row>
    <row r="99" spans="2:9" x14ac:dyDescent="0.35">
      <c r="B99" s="86" t="s">
        <v>64</v>
      </c>
    </row>
    <row r="100" spans="2:9" x14ac:dyDescent="0.35">
      <c r="B100" s="86" t="s">
        <v>65</v>
      </c>
    </row>
    <row r="101" spans="2:9" x14ac:dyDescent="0.35">
      <c r="B101" t="s">
        <v>66</v>
      </c>
    </row>
    <row r="102" spans="2:9" x14ac:dyDescent="0.35">
      <c r="B102" t="s">
        <v>67</v>
      </c>
    </row>
    <row r="104" spans="2:9" x14ac:dyDescent="0.35">
      <c r="B104" s="95"/>
      <c r="C104" s="95" t="s">
        <v>68</v>
      </c>
      <c r="D104" s="95" t="s">
        <v>69</v>
      </c>
      <c r="E104" s="95" t="s">
        <v>70</v>
      </c>
      <c r="F104" s="95" t="s">
        <v>71</v>
      </c>
    </row>
    <row r="105" spans="2:9" x14ac:dyDescent="0.35">
      <c r="B105" s="96">
        <f t="shared" ref="B105:B116" si="6">B25</f>
        <v>1</v>
      </c>
      <c r="C105" s="97">
        <f t="shared" ref="C105:C116" si="7">I43</f>
        <v>5.5</v>
      </c>
      <c r="D105" s="97">
        <f>I55</f>
        <v>3.9</v>
      </c>
      <c r="E105" s="97">
        <f>I67</f>
        <v>4.7</v>
      </c>
      <c r="F105" s="97">
        <f t="shared" ref="F105:F115" si="8">SUM(C105:E105)</f>
        <v>14.100000000000001</v>
      </c>
      <c r="I105" s="98"/>
    </row>
    <row r="106" spans="2:9" x14ac:dyDescent="0.35">
      <c r="B106" s="96">
        <f t="shared" si="6"/>
        <v>2</v>
      </c>
      <c r="C106" s="97">
        <f t="shared" si="7"/>
        <v>3.6</v>
      </c>
      <c r="D106" s="97">
        <f t="shared" ref="D106:D116" si="9">I56</f>
        <v>4.5999999999999996</v>
      </c>
      <c r="E106" s="97">
        <f t="shared" ref="E106:E116" si="10">I68</f>
        <v>3.1</v>
      </c>
      <c r="F106" s="97">
        <f t="shared" si="8"/>
        <v>11.299999999999999</v>
      </c>
      <c r="I106" s="98"/>
    </row>
    <row r="107" spans="2:9" x14ac:dyDescent="0.35">
      <c r="B107" s="96">
        <f t="shared" si="6"/>
        <v>3</v>
      </c>
      <c r="C107" s="97">
        <f t="shared" si="7"/>
        <v>3.6</v>
      </c>
      <c r="D107" s="97">
        <f t="shared" si="9"/>
        <v>6.5</v>
      </c>
      <c r="E107" s="97">
        <f t="shared" si="10"/>
        <v>8.3000000000000007</v>
      </c>
      <c r="F107" s="97">
        <f t="shared" si="8"/>
        <v>18.399999999999999</v>
      </c>
    </row>
    <row r="108" spans="2:9" x14ac:dyDescent="0.35">
      <c r="B108" s="96">
        <f t="shared" si="6"/>
        <v>4</v>
      </c>
      <c r="C108" s="97">
        <f t="shared" si="7"/>
        <v>4.5999999999999996</v>
      </c>
      <c r="D108" s="97">
        <f t="shared" si="9"/>
        <v>10.7</v>
      </c>
      <c r="E108" s="97">
        <f t="shared" si="10"/>
        <v>6</v>
      </c>
      <c r="F108" s="97">
        <f t="shared" si="8"/>
        <v>21.299999999999997</v>
      </c>
    </row>
    <row r="109" spans="2:9" x14ac:dyDescent="0.35">
      <c r="B109" s="96">
        <f t="shared" si="6"/>
        <v>5</v>
      </c>
      <c r="C109" s="97">
        <f t="shared" si="7"/>
        <v>3.7</v>
      </c>
      <c r="D109" s="97">
        <f t="shared" si="9"/>
        <v>6.4</v>
      </c>
      <c r="E109" s="97">
        <f t="shared" si="10"/>
        <v>9.1</v>
      </c>
      <c r="F109" s="97">
        <f t="shared" si="8"/>
        <v>19.200000000000003</v>
      </c>
    </row>
    <row r="110" spans="2:9" x14ac:dyDescent="0.35">
      <c r="B110" s="96">
        <f t="shared" si="6"/>
        <v>6</v>
      </c>
      <c r="C110" s="97">
        <f t="shared" si="7"/>
        <v>4.8</v>
      </c>
      <c r="D110" s="97">
        <f t="shared" si="9"/>
        <v>3.1</v>
      </c>
      <c r="E110" s="97">
        <f t="shared" si="10"/>
        <v>3.6</v>
      </c>
      <c r="F110" s="97">
        <f t="shared" si="8"/>
        <v>11.5</v>
      </c>
    </row>
    <row r="111" spans="2:9" x14ac:dyDescent="0.35">
      <c r="B111" s="96">
        <f t="shared" si="6"/>
        <v>7</v>
      </c>
      <c r="C111" s="97">
        <f t="shared" si="7"/>
        <v>8.8000000000000007</v>
      </c>
      <c r="D111" s="97">
        <f t="shared" si="9"/>
        <v>6.4</v>
      </c>
      <c r="E111" s="97">
        <f t="shared" si="10"/>
        <v>2.9</v>
      </c>
      <c r="F111" s="97">
        <f t="shared" si="8"/>
        <v>18.100000000000001</v>
      </c>
    </row>
    <row r="112" spans="2:9" x14ac:dyDescent="0.35">
      <c r="B112" s="96">
        <f t="shared" si="6"/>
        <v>8</v>
      </c>
      <c r="C112" s="97">
        <f t="shared" si="7"/>
        <v>2.7</v>
      </c>
      <c r="D112" s="97">
        <f t="shared" si="9"/>
        <v>9.8000000000000007</v>
      </c>
      <c r="E112" s="97">
        <f t="shared" si="10"/>
        <v>8.1999999999999993</v>
      </c>
      <c r="F112" s="97">
        <f t="shared" si="8"/>
        <v>20.7</v>
      </c>
    </row>
    <row r="113" spans="2:6" x14ac:dyDescent="0.35">
      <c r="B113" s="96">
        <f t="shared" si="6"/>
        <v>9</v>
      </c>
      <c r="C113" s="97">
        <f t="shared" si="7"/>
        <v>6.6</v>
      </c>
      <c r="D113" s="97">
        <f t="shared" si="9"/>
        <v>8.5</v>
      </c>
      <c r="E113" s="97">
        <f t="shared" si="10"/>
        <v>5.9</v>
      </c>
      <c r="F113" s="97">
        <f t="shared" si="8"/>
        <v>21</v>
      </c>
    </row>
    <row r="114" spans="2:6" x14ac:dyDescent="0.35">
      <c r="B114" s="96">
        <f t="shared" si="6"/>
        <v>10</v>
      </c>
      <c r="C114" s="97">
        <f t="shared" si="7"/>
        <v>8.9</v>
      </c>
      <c r="D114" s="97">
        <f t="shared" si="9"/>
        <v>6.1</v>
      </c>
      <c r="E114" s="97">
        <f t="shared" si="10"/>
        <v>3.6</v>
      </c>
      <c r="F114" s="97">
        <f t="shared" si="8"/>
        <v>18.600000000000001</v>
      </c>
    </row>
    <row r="115" spans="2:6" x14ac:dyDescent="0.35">
      <c r="B115" s="96">
        <f t="shared" si="6"/>
        <v>11</v>
      </c>
      <c r="C115" s="97">
        <f t="shared" si="7"/>
        <v>3.2</v>
      </c>
      <c r="D115" s="97">
        <f t="shared" si="9"/>
        <v>6.3</v>
      </c>
      <c r="E115" s="97">
        <f t="shared" si="10"/>
        <v>5.6</v>
      </c>
      <c r="F115" s="97">
        <f t="shared" si="8"/>
        <v>15.1</v>
      </c>
    </row>
    <row r="116" spans="2:6" x14ac:dyDescent="0.35">
      <c r="B116" s="96">
        <f t="shared" si="6"/>
        <v>12</v>
      </c>
      <c r="C116" s="97">
        <f t="shared" si="7"/>
        <v>5.7</v>
      </c>
      <c r="D116" s="97">
        <f t="shared" si="9"/>
        <v>4.2</v>
      </c>
      <c r="E116" s="97">
        <f t="shared" si="10"/>
        <v>5.0999999999999996</v>
      </c>
      <c r="F116" s="97">
        <f t="shared" ref="F116" si="11">SUM(C116:E116)</f>
        <v>15</v>
      </c>
    </row>
  </sheetData>
  <sheetProtection algorithmName="SHA-512" hashValue="h9N78t6yJ677PnDCuK15ZEBLkvaq2wMnbDS/V93PdlyibZ40aEEmUW9sKnNkYMdVnMoI1xmxCrEOumNLGzeUTw==" saltValue="pxKU4pP1RiEF4prR6eKKqg==" spinCount="100000" sheet="1"/>
  <protectedRanges>
    <protectedRange sqref="C39:C40 I39 C25:E38" name="Range1"/>
    <protectedRange sqref="E25:E36 C29:D29" name="Range1_1"/>
    <protectedRange sqref="C28:D28 C31:D31" name="Range1_2"/>
    <protectedRange sqref="C35:D35" name="Range1_3"/>
    <protectedRange sqref="D36 I39 D37:E38 C36:C40" name="Range1_4"/>
    <protectedRange sqref="C34:D34 C32:D32" name="Range1_5"/>
  </protectedRanges>
  <mergeCells count="20">
    <mergeCell ref="A91:N91"/>
    <mergeCell ref="B93:F93"/>
    <mergeCell ref="B3:G13"/>
    <mergeCell ref="A1:G1"/>
    <mergeCell ref="D40:E40"/>
    <mergeCell ref="B39:C39"/>
    <mergeCell ref="B40:C40"/>
    <mergeCell ref="D39:E39"/>
    <mergeCell ref="G39:J40"/>
    <mergeCell ref="G88:I88"/>
    <mergeCell ref="G89:I89"/>
    <mergeCell ref="B80:I80"/>
    <mergeCell ref="B81:I81"/>
    <mergeCell ref="B82:I82"/>
    <mergeCell ref="G84:I84"/>
    <mergeCell ref="G85:I85"/>
    <mergeCell ref="G86:I86"/>
    <mergeCell ref="G87:I87"/>
    <mergeCell ref="C84:D84"/>
    <mergeCell ref="E84:F84"/>
  </mergeCells>
  <conditionalFormatting sqref="E43:E79 E83:E88">
    <cfRule type="cellIs" dxfId="0" priority="2" operator="between">
      <formula>$Q$51</formula>
      <formula>$Q$52</formula>
    </cfRule>
  </conditionalFormatting>
  <pageMargins left="0.7" right="0.7"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5:H67"/>
  <sheetViews>
    <sheetView topLeftCell="A22" workbookViewId="0">
      <selection activeCell="C53" sqref="C53"/>
    </sheetView>
  </sheetViews>
  <sheetFormatPr defaultColWidth="8.81640625" defaultRowHeight="14.5" x14ac:dyDescent="0.35"/>
  <cols>
    <col min="3" max="3" width="16" customWidth="1"/>
    <col min="4" max="4" width="21.453125" customWidth="1"/>
    <col min="8" max="8" width="15.26953125" customWidth="1"/>
  </cols>
  <sheetData>
    <row r="5" spans="4:7" x14ac:dyDescent="0.35">
      <c r="D5" s="8">
        <v>374.11291273474779</v>
      </c>
    </row>
    <row r="6" spans="4:7" x14ac:dyDescent="0.35">
      <c r="D6" s="8">
        <v>131.8101157412521</v>
      </c>
      <c r="G6" s="8">
        <v>-158.61178464770396</v>
      </c>
    </row>
    <row r="7" spans="4:7" x14ac:dyDescent="0.35">
      <c r="D7" s="8">
        <v>209.50016580128678</v>
      </c>
      <c r="G7" s="8">
        <v>-337.96166451740186</v>
      </c>
    </row>
    <row r="8" spans="4:7" x14ac:dyDescent="0.35">
      <c r="D8" s="8">
        <v>391.42708359336842</v>
      </c>
      <c r="G8" s="8">
        <v>-204.15530980181703</v>
      </c>
    </row>
    <row r="9" spans="4:7" x14ac:dyDescent="0.35">
      <c r="D9" s="8">
        <v>391.36080265355253</v>
      </c>
      <c r="G9" s="8">
        <v>-325.72709056949617</v>
      </c>
    </row>
    <row r="10" spans="4:7" x14ac:dyDescent="0.35">
      <c r="D10" s="8">
        <v>116.16782606923576</v>
      </c>
      <c r="G10" s="8">
        <v>-467.06089834666392</v>
      </c>
    </row>
    <row r="11" spans="4:7" x14ac:dyDescent="0.35">
      <c r="D11" s="8">
        <v>166.10851009368849</v>
      </c>
      <c r="G11" s="8">
        <v>-109.29561803519721</v>
      </c>
    </row>
    <row r="12" spans="4:7" x14ac:dyDescent="0.35">
      <c r="D12" s="8">
        <v>336.43045129013001</v>
      </c>
      <c r="G12" s="8">
        <v>-51.927653711318996</v>
      </c>
    </row>
    <row r="13" spans="4:7" x14ac:dyDescent="0.35">
      <c r="D13" s="8">
        <v>640.02157754135305</v>
      </c>
      <c r="G13" s="8">
        <v>-384.70529780197091</v>
      </c>
    </row>
    <row r="14" spans="4:7" x14ac:dyDescent="0.35">
      <c r="D14" s="8">
        <v>634.56814661789099</v>
      </c>
      <c r="G14" s="8">
        <v>-502.68776436614996</v>
      </c>
    </row>
    <row r="15" spans="4:7" x14ac:dyDescent="0.35">
      <c r="D15" s="8">
        <v>48.4064571738243</v>
      </c>
      <c r="G15" s="8">
        <v>-431.71050655365099</v>
      </c>
    </row>
    <row r="16" spans="4:7" x14ac:dyDescent="0.35">
      <c r="D16" s="8">
        <v>225.74270236349156</v>
      </c>
      <c r="G16" s="8">
        <v>-859.10517591476594</v>
      </c>
    </row>
    <row r="17" spans="4:7" x14ac:dyDescent="0.35">
      <c r="D17" s="8">
        <v>266.16205714225754</v>
      </c>
      <c r="G17" s="8">
        <v>-188.10159307241463</v>
      </c>
    </row>
    <row r="18" spans="4:7" x14ac:dyDescent="0.35">
      <c r="D18" s="8">
        <v>331.36136236190669</v>
      </c>
      <c r="G18" s="8">
        <v>-178.20264645528852</v>
      </c>
    </row>
    <row r="19" spans="4:7" x14ac:dyDescent="0.35">
      <c r="D19" s="8">
        <v>255.30387010383484</v>
      </c>
      <c r="G19" s="8">
        <v>-246.46365376472448</v>
      </c>
    </row>
    <row r="20" spans="4:7" x14ac:dyDescent="0.35">
      <c r="D20" s="8">
        <v>96.527990242004208</v>
      </c>
      <c r="G20" s="8">
        <v>-359.15181184768642</v>
      </c>
    </row>
    <row r="21" spans="4:7" x14ac:dyDescent="0.35">
      <c r="D21" s="8">
        <v>400.49778873062093</v>
      </c>
      <c r="G21" s="8">
        <v>-245.46055094528072</v>
      </c>
    </row>
    <row r="22" spans="4:7" x14ac:dyDescent="0.35">
      <c r="D22" s="8">
        <v>625.77327582549879</v>
      </c>
      <c r="G22" s="8">
        <v>-361.79239204788109</v>
      </c>
    </row>
    <row r="23" spans="4:7" x14ac:dyDescent="0.35">
      <c r="D23" s="8">
        <v>98.394592174528015</v>
      </c>
      <c r="G23" s="8">
        <v>-86.056110214233001</v>
      </c>
    </row>
    <row r="24" spans="4:7" x14ac:dyDescent="0.35">
      <c r="D24" s="8">
        <v>255.67901908111696</v>
      </c>
      <c r="G24" s="8">
        <v>-32.470121171950936</v>
      </c>
    </row>
    <row r="25" spans="4:7" x14ac:dyDescent="0.35">
      <c r="D25" s="8">
        <v>62.08952439689682</v>
      </c>
      <c r="G25" s="8">
        <v>-829.97091872405906</v>
      </c>
    </row>
    <row r="26" spans="4:7" x14ac:dyDescent="0.35">
      <c r="D26" s="8">
        <v>70.848098726272497</v>
      </c>
      <c r="G26" s="8">
        <v>-135.86528331374902</v>
      </c>
    </row>
    <row r="27" spans="4:7" x14ac:dyDescent="0.35">
      <c r="D27" s="8">
        <v>426.58702925300616</v>
      </c>
      <c r="G27" s="8">
        <v>-185.72629777527106</v>
      </c>
    </row>
    <row r="28" spans="4:7" x14ac:dyDescent="0.35">
      <c r="D28" s="8">
        <v>107.9899102737903</v>
      </c>
      <c r="G28" s="8">
        <v>-544.61438452911477</v>
      </c>
    </row>
    <row r="29" spans="4:7" x14ac:dyDescent="0.35">
      <c r="D29" s="8">
        <v>132.78357592773418</v>
      </c>
      <c r="G29" s="8">
        <v>-133.569782348633</v>
      </c>
    </row>
    <row r="30" spans="4:7" x14ac:dyDescent="0.35">
      <c r="D30" s="8">
        <v>140.15628871917616</v>
      </c>
      <c r="G30" s="8">
        <v>-42.912119197845392</v>
      </c>
    </row>
    <row r="31" spans="4:7" x14ac:dyDescent="0.35">
      <c r="D31" s="8">
        <v>42.152443614006003</v>
      </c>
      <c r="G31" s="8">
        <v>-449.9426955337525</v>
      </c>
    </row>
    <row r="32" spans="4:7" x14ac:dyDescent="0.35">
      <c r="D32" s="8">
        <v>22.787764310836803</v>
      </c>
      <c r="G32" s="8">
        <v>-151.2396131742</v>
      </c>
    </row>
    <row r="33" spans="4:8" x14ac:dyDescent="0.35">
      <c r="D33" s="8">
        <v>337.2308790407177</v>
      </c>
      <c r="G33" s="8">
        <v>-126.8839316201209</v>
      </c>
      <c r="H33" s="8"/>
    </row>
    <row r="34" spans="4:8" x14ac:dyDescent="0.35">
      <c r="D34" s="8">
        <v>357.11008573913693</v>
      </c>
      <c r="G34" s="8">
        <v>-56.339928806901</v>
      </c>
      <c r="H34" s="8"/>
    </row>
    <row r="35" spans="4:8" x14ac:dyDescent="0.35">
      <c r="D35" s="8">
        <v>239.33060401534806</v>
      </c>
      <c r="G35" s="8">
        <v>-229.71996239423598</v>
      </c>
      <c r="H35" s="8"/>
    </row>
    <row r="36" spans="4:8" x14ac:dyDescent="0.35">
      <c r="G36" s="8">
        <v>-16.822407760143307</v>
      </c>
      <c r="H36" s="8"/>
    </row>
    <row r="37" spans="4:8" x14ac:dyDescent="0.35">
      <c r="G37" s="8">
        <v>-31.236510780334502</v>
      </c>
      <c r="H37" s="8"/>
    </row>
    <row r="38" spans="4:8" x14ac:dyDescent="0.35">
      <c r="G38" s="8">
        <v>-166.0974052534099</v>
      </c>
      <c r="H38" s="8"/>
    </row>
    <row r="39" spans="4:8" x14ac:dyDescent="0.35">
      <c r="G39" s="8">
        <v>-358.34966001510702</v>
      </c>
      <c r="H39" s="8"/>
    </row>
    <row r="40" spans="4:8" x14ac:dyDescent="0.35">
      <c r="G40" s="8">
        <v>-156.38571396636803</v>
      </c>
      <c r="H40" s="8"/>
    </row>
    <row r="41" spans="4:8" x14ac:dyDescent="0.35">
      <c r="G41" s="8">
        <v>-142.19462298584415</v>
      </c>
      <c r="H41" s="8"/>
    </row>
    <row r="42" spans="4:8" x14ac:dyDescent="0.35">
      <c r="H42" s="8"/>
    </row>
    <row r="43" spans="4:8" x14ac:dyDescent="0.35">
      <c r="H43" s="8"/>
    </row>
    <row r="44" spans="4:8" x14ac:dyDescent="0.35">
      <c r="H44" s="8"/>
    </row>
    <row r="45" spans="4:8" x14ac:dyDescent="0.35">
      <c r="H45" s="8"/>
    </row>
    <row r="46" spans="4:8" x14ac:dyDescent="0.35">
      <c r="H46" s="8"/>
    </row>
    <row r="47" spans="4:8" x14ac:dyDescent="0.35">
      <c r="H47" s="8"/>
    </row>
    <row r="48" spans="4:8" x14ac:dyDescent="0.35">
      <c r="H48" s="8"/>
    </row>
    <row r="49" spans="8:8" x14ac:dyDescent="0.35">
      <c r="H49" s="8"/>
    </row>
    <row r="50" spans="8:8" x14ac:dyDescent="0.35">
      <c r="H50" s="8"/>
    </row>
    <row r="51" spans="8:8" x14ac:dyDescent="0.35">
      <c r="H51" s="8"/>
    </row>
    <row r="52" spans="8:8" x14ac:dyDescent="0.35">
      <c r="H52" s="8"/>
    </row>
    <row r="53" spans="8:8" x14ac:dyDescent="0.35">
      <c r="H53" s="8"/>
    </row>
    <row r="54" spans="8:8" x14ac:dyDescent="0.35">
      <c r="H54" s="8"/>
    </row>
    <row r="55" spans="8:8" x14ac:dyDescent="0.35">
      <c r="H55" s="8"/>
    </row>
    <row r="56" spans="8:8" x14ac:dyDescent="0.35">
      <c r="H56" s="8"/>
    </row>
    <row r="57" spans="8:8" x14ac:dyDescent="0.35">
      <c r="H57" s="8"/>
    </row>
    <row r="58" spans="8:8" x14ac:dyDescent="0.35">
      <c r="H58" s="8"/>
    </row>
    <row r="59" spans="8:8" x14ac:dyDescent="0.35">
      <c r="H59" s="8"/>
    </row>
    <row r="60" spans="8:8" x14ac:dyDescent="0.35">
      <c r="H60" s="8"/>
    </row>
    <row r="61" spans="8:8" x14ac:dyDescent="0.35">
      <c r="H61" s="8"/>
    </row>
    <row r="62" spans="8:8" x14ac:dyDescent="0.35">
      <c r="H62" s="8"/>
    </row>
    <row r="63" spans="8:8" x14ac:dyDescent="0.35">
      <c r="H63" s="8"/>
    </row>
    <row r="64" spans="8:8" x14ac:dyDescent="0.35">
      <c r="H64" s="8"/>
    </row>
    <row r="65" spans="8:8" x14ac:dyDescent="0.35">
      <c r="H65" s="8"/>
    </row>
    <row r="66" spans="8:8" x14ac:dyDescent="0.35">
      <c r="H66" s="8"/>
    </row>
    <row r="67" spans="8:8" x14ac:dyDescent="0.35">
      <c r="H67"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Sheet1</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Ragnar Accounting</dc:creator>
  <cp:keywords/>
  <dc:description/>
  <cp:lastModifiedBy>Amber Sadlier</cp:lastModifiedBy>
  <cp:revision/>
  <cp:lastPrinted>2019-07-22T23:27:00Z</cp:lastPrinted>
  <dcterms:created xsi:type="dcterms:W3CDTF">2011-08-18T21:19:56Z</dcterms:created>
  <dcterms:modified xsi:type="dcterms:W3CDTF">2019-08-09T20:58:42Z</dcterms:modified>
  <cp:category/>
  <cp:contentStatus/>
</cp:coreProperties>
</file>