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Michigan\MI 2016\Race Documents\Pace calc\"/>
    </mc:Choice>
  </mc:AlternateContent>
  <workbookProtection workbookAlgorithmName="SHA-512" workbookHashValue="E9wNc2gwgqN7zeBW1PemiBgkCHthRQXUWvtdCnTUsjiDOFES5Pd37rfsudf7qyr6G/HKFIkNOi0rKH8c4btANA==" workbookSaltValue="WGQpG0AJHEw+YNcEODrPOA==" workbookSpinCount="100000" lockStructure="1"/>
  <bookViews>
    <workbookView xWindow="0" yWindow="0" windowWidth="19200" windowHeight="6950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<sst xmlns="http://schemas.openxmlformats.org/spreadsheetml/2006/main" count="68" uniqueCount="54">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</sst>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18" fontId="0" fillId="5" borderId="0" xfId="0" applyNumberFormat="1" applyFill="1" applyProtection="1">
      <protection locked="0"/>
    </xf>
    <xf numFmtId="0" fontId="0" fillId="0" borderId="6" xfId="0" applyBorder="1" applyAlignment="1">
      <alignment horizontal="center"/>
    </xf>
    <xf numFmtId="167" fontId="0" fillId="7" borderId="19" xfId="0" applyNumberFormat="1" applyFill="1" applyBorder="1" applyAlignment="1" applyProtection="1">
      <alignment horizontal="center"/>
    </xf>
    <xf numFmtId="167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6" zoomScale="75" zoomScaleNormal="75" workbookViewId="0">
      <selection activeCell="F13" sqref="F13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23.17968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42643</v>
      </c>
      <c r="D8" s="64">
        <v>42644</v>
      </c>
      <c r="E8" s="74">
        <v>0.33333333333333331</v>
      </c>
    </row>
    <row r="9" spans="2:10" ht="15" thickBot="1" x14ac:dyDescent="0.4">
      <c r="B9" s="1" t="s">
        <v>0</v>
      </c>
      <c r="C9" s="68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>
        <v>8</v>
      </c>
      <c r="F10" s="29">
        <f>TIME(0,E10,(E10-ROUNDDOWN(E10,0))*60)</f>
        <v>5.5555555555555558E-3</v>
      </c>
      <c r="G10" s="4">
        <f t="shared" ref="G10:G21" si="0">RANK(F10,$F$10:$F$21,1)</f>
        <v>4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>
        <v>7</v>
      </c>
      <c r="F11" s="29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>
        <v>6</v>
      </c>
      <c r="F12" s="29">
        <f t="shared" si="1"/>
        <v>4.1666666666666666E-3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>
        <v>12</v>
      </c>
      <c r="F13" s="29">
        <f t="shared" si="1"/>
        <v>8.3333333333333332E-3</v>
      </c>
      <c r="G13" s="5">
        <f t="shared" si="0"/>
        <v>12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>
        <v>11</v>
      </c>
      <c r="F14" s="29">
        <f t="shared" si="1"/>
        <v>7.6388888888888886E-3</v>
      </c>
      <c r="G14" s="4">
        <f t="shared" si="0"/>
        <v>10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>
        <v>11.5</v>
      </c>
      <c r="F15" s="29">
        <f t="shared" si="1"/>
        <v>7.9861111111111122E-3</v>
      </c>
      <c r="G15" s="4">
        <f t="shared" si="0"/>
        <v>11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>
        <v>8.6999999999999993</v>
      </c>
      <c r="F16" s="29">
        <f t="shared" si="1"/>
        <v>6.0416666666666665E-3</v>
      </c>
      <c r="G16" s="4">
        <f t="shared" si="0"/>
        <v>6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>
        <v>9</v>
      </c>
      <c r="F17" s="29">
        <f t="shared" si="1"/>
        <v>6.2499999999999995E-3</v>
      </c>
      <c r="G17" s="4">
        <f t="shared" si="0"/>
        <v>8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>
        <v>8.6999999999999993</v>
      </c>
      <c r="F18" s="29">
        <f t="shared" si="1"/>
        <v>6.0416666666666665E-3</v>
      </c>
      <c r="G18" s="4">
        <f t="shared" si="0"/>
        <v>6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>
        <v>9.5</v>
      </c>
      <c r="F19" s="29">
        <f t="shared" si="1"/>
        <v>6.5972222222222222E-3</v>
      </c>
      <c r="G19" s="4">
        <f t="shared" si="0"/>
        <v>9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>
        <v>7.5</v>
      </c>
      <c r="F20" s="29">
        <f t="shared" si="1"/>
        <v>5.208333333333333E-3</v>
      </c>
      <c r="G20" s="4">
        <f t="shared" si="0"/>
        <v>3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>
        <v>8.3000000000000007</v>
      </c>
      <c r="F21" s="29">
        <f t="shared" si="1"/>
        <v>5.7638888888888887E-3</v>
      </c>
      <c r="G21" s="11">
        <f t="shared" si="0"/>
        <v>5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78" t="s">
        <v>37</v>
      </c>
      <c r="C25" s="79"/>
      <c r="D25" s="82">
        <f>C8+E8</f>
        <v>42643.333333333336</v>
      </c>
      <c r="E25" s="83"/>
      <c r="F25" s="66"/>
      <c r="G25" s="6"/>
      <c r="H25" s="31"/>
      <c r="I25" s="32"/>
      <c r="J25" s="31"/>
    </row>
    <row r="26" spans="2:17" ht="16" thickBot="1" x14ac:dyDescent="0.4">
      <c r="B26" s="80" t="s">
        <v>28</v>
      </c>
      <c r="C26" s="81"/>
      <c r="D26" s="76">
        <f ca="1">C8+F64</f>
        <v>42644.619906019099</v>
      </c>
      <c r="E26" s="77"/>
      <c r="F26" s="67">
        <f ca="1">+SUM(G29:G64)</f>
        <v>1.2865726857638893</v>
      </c>
      <c r="G26" s="84" t="s">
        <v>53</v>
      </c>
      <c r="H26" s="85"/>
      <c r="I26" s="85"/>
      <c r="J26" s="85"/>
      <c r="K26" s="85"/>
      <c r="L26" s="85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9" t="s">
        <v>23</v>
      </c>
      <c r="J28" s="69" t="s">
        <v>24</v>
      </c>
      <c r="K28" s="69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5">
        <f>E8</f>
        <v>0.33333333333333331</v>
      </c>
      <c r="F29" s="38">
        <f ca="1">+E30</f>
        <v>0.35123333333333329</v>
      </c>
      <c r="G29" s="39">
        <f ca="1">+M29*OFFSET(Summary!B$9,Summary!C29,4)</f>
        <v>1.7899999999999999E-2</v>
      </c>
      <c r="H29" s="31"/>
      <c r="I29" s="72">
        <v>3.17</v>
      </c>
      <c r="J29" s="72">
        <v>81</v>
      </c>
      <c r="K29" s="72">
        <v>-58</v>
      </c>
      <c r="L29" s="70">
        <f>+J29+K29</f>
        <v>23</v>
      </c>
      <c r="M29" s="40">
        <f>+I29+J29/P30+K29/Q30</f>
        <v>3.222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0.35123333333333329</v>
      </c>
      <c r="F30" s="38">
        <f t="shared" ref="F30:F63" ca="1" si="2">+E31</f>
        <v>0.38404340277777771</v>
      </c>
      <c r="G30" s="39">
        <f ca="1">+M30*OFFSET(Summary!B$9,Summary!C30,4)</f>
        <v>3.2810069444444444E-2</v>
      </c>
      <c r="H30" s="31"/>
      <c r="I30" s="72">
        <v>6.7</v>
      </c>
      <c r="J30" s="72">
        <v>90</v>
      </c>
      <c r="K30" s="72">
        <v>-81</v>
      </c>
      <c r="L30" s="70">
        <f t="shared" ref="L30:L64" si="3">+J30+K30</f>
        <v>9</v>
      </c>
      <c r="M30" s="40">
        <f t="shared" ref="M30:M64" si="4">+I30+J30/1000+K30/2000</f>
        <v>6.7495000000000003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0.38404340277777771</v>
      </c>
      <c r="F31" s="38">
        <f t="shared" ca="1" si="2"/>
        <v>0.40111215277777768</v>
      </c>
      <c r="G31" s="39">
        <f ca="1">+M31*OFFSET(Summary!B$9,Summary!C31,4)</f>
        <v>1.7068749999999994E-2</v>
      </c>
      <c r="H31" s="31"/>
      <c r="I31" s="72">
        <v>4.0999999999999996</v>
      </c>
      <c r="J31" s="72">
        <v>31</v>
      </c>
      <c r="K31" s="72">
        <v>-69</v>
      </c>
      <c r="L31" s="70">
        <f t="shared" si="3"/>
        <v>-38</v>
      </c>
      <c r="M31" s="40">
        <f t="shared" si="4"/>
        <v>4.0964999999999989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0.40111215277777768</v>
      </c>
      <c r="F32" s="38">
        <f t="shared" ca="1" si="2"/>
        <v>0.47859548611111102</v>
      </c>
      <c r="G32" s="39">
        <f ca="1">+M32*OFFSET(Summary!B$9,Summary!C32,4)</f>
        <v>7.7483333333333335E-2</v>
      </c>
      <c r="H32" s="31"/>
      <c r="I32" s="72">
        <v>9.1300000000000008</v>
      </c>
      <c r="J32" s="72">
        <v>325</v>
      </c>
      <c r="K32" s="72">
        <v>-314</v>
      </c>
      <c r="L32" s="70">
        <f t="shared" si="3"/>
        <v>11</v>
      </c>
      <c r="M32" s="40">
        <f t="shared" si="4"/>
        <v>9.298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0.47859548611111102</v>
      </c>
      <c r="F33" s="38">
        <f t="shared" ca="1" si="2"/>
        <v>0.52455868055555543</v>
      </c>
      <c r="G33" s="39">
        <f ca="1">+M33*OFFSET(Summary!B$9,Summary!C33,4)</f>
        <v>4.5963194444444445E-2</v>
      </c>
      <c r="H33" s="31"/>
      <c r="I33" s="72">
        <v>5.9</v>
      </c>
      <c r="J33" s="72">
        <v>203</v>
      </c>
      <c r="K33" s="72">
        <v>-172</v>
      </c>
      <c r="L33" s="70">
        <f t="shared" si="3"/>
        <v>31</v>
      </c>
      <c r="M33" s="40">
        <f t="shared" si="4"/>
        <v>6.0170000000000003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0.52455868055555543</v>
      </c>
      <c r="F34" s="38">
        <f t="shared" ca="1" si="2"/>
        <v>0.55202291666666659</v>
      </c>
      <c r="G34" s="39">
        <f ca="1">+M34*OFFSET(Summary!B$9,Summary!C34,4)</f>
        <v>2.7464236111111116E-2</v>
      </c>
      <c r="H34" s="31"/>
      <c r="I34" s="72">
        <v>3.38</v>
      </c>
      <c r="J34" s="72">
        <v>105</v>
      </c>
      <c r="K34" s="72">
        <v>-92</v>
      </c>
      <c r="L34" s="70">
        <f t="shared" si="3"/>
        <v>13</v>
      </c>
      <c r="M34" s="40">
        <f t="shared" si="4"/>
        <v>3.4390000000000001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0.55202291666666659</v>
      </c>
      <c r="F35" s="38">
        <f t="shared" ca="1" si="2"/>
        <v>0.59074999999999989</v>
      </c>
      <c r="G35" s="39">
        <f ca="1">+M35*OFFSET(Summary!B$9,Summary!C35,4)</f>
        <v>3.8727083333333336E-2</v>
      </c>
      <c r="H35" s="31"/>
      <c r="I35" s="72">
        <v>6.3</v>
      </c>
      <c r="J35" s="72">
        <v>186</v>
      </c>
      <c r="K35" s="72">
        <v>-152</v>
      </c>
      <c r="L35" s="70">
        <f t="shared" si="3"/>
        <v>34</v>
      </c>
      <c r="M35" s="40">
        <f t="shared" si="4"/>
        <v>6.41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0.59074999999999989</v>
      </c>
      <c r="F36" s="38">
        <f t="shared" ca="1" si="2"/>
        <v>0.63022187499999993</v>
      </c>
      <c r="G36" s="39">
        <f ca="1">+M36*OFFSET(Summary!B$9,Summary!C36,4)</f>
        <v>3.9471874999999997E-2</v>
      </c>
      <c r="H36" s="31"/>
      <c r="I36" s="72">
        <v>6.2</v>
      </c>
      <c r="J36" s="72">
        <v>252</v>
      </c>
      <c r="K36" s="72">
        <v>-273</v>
      </c>
      <c r="L36" s="70">
        <f t="shared" si="3"/>
        <v>-21</v>
      </c>
      <c r="M36" s="40">
        <f t="shared" si="4"/>
        <v>6.3155000000000001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0.63022187499999993</v>
      </c>
      <c r="F37" s="38">
        <f t="shared" ca="1" si="2"/>
        <v>0.64933770833333326</v>
      </c>
      <c r="G37" s="39">
        <f ca="1">+M37*OFFSET(Summary!B$9,Summary!C37,4)</f>
        <v>1.9115833333333335E-2</v>
      </c>
      <c r="H37" s="31"/>
      <c r="I37" s="72">
        <v>3.1</v>
      </c>
      <c r="J37" s="72">
        <v>125</v>
      </c>
      <c r="K37" s="72">
        <v>-122</v>
      </c>
      <c r="L37" s="70">
        <f t="shared" si="3"/>
        <v>3</v>
      </c>
      <c r="M37" s="40">
        <f t="shared" si="4"/>
        <v>3.1640000000000001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0.64933770833333326</v>
      </c>
      <c r="F38" s="38">
        <f t="shared" ca="1" si="2"/>
        <v>0.67293597222222212</v>
      </c>
      <c r="G38" s="39">
        <f ca="1">+M38*OFFSET(Summary!B$9,Summary!C38,4)</f>
        <v>2.3598263888888887E-2</v>
      </c>
      <c r="H38" s="31"/>
      <c r="I38" s="72">
        <v>3.4</v>
      </c>
      <c r="J38" s="72">
        <v>227</v>
      </c>
      <c r="K38" s="72">
        <v>-100</v>
      </c>
      <c r="L38" s="70">
        <f t="shared" si="3"/>
        <v>127</v>
      </c>
      <c r="M38" s="40">
        <f t="shared" si="4"/>
        <v>3.577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0.67293597222222212</v>
      </c>
      <c r="F39" s="38">
        <f t="shared" ca="1" si="2"/>
        <v>0.68828753472222215</v>
      </c>
      <c r="G39" s="39">
        <f ca="1">+M39*OFFSET(Summary!B$9,Summary!C39,4)</f>
        <v>1.5351562500000001E-2</v>
      </c>
      <c r="H39" s="31"/>
      <c r="I39" s="72">
        <v>3</v>
      </c>
      <c r="J39" s="72">
        <v>55</v>
      </c>
      <c r="K39" s="72">
        <v>-215</v>
      </c>
      <c r="L39" s="70">
        <f t="shared" si="3"/>
        <v>-160</v>
      </c>
      <c r="M39" s="40">
        <f t="shared" si="4"/>
        <v>2.9475000000000002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0.68828753472222215</v>
      </c>
      <c r="F40" s="38">
        <f t="shared" ca="1" si="2"/>
        <v>0.7114324305555555</v>
      </c>
      <c r="G40" s="39">
        <f ca="1">+M40*OFFSET(Summary!B$9,Summary!C40,4)</f>
        <v>2.3144895833333328E-2</v>
      </c>
      <c r="H40" s="31"/>
      <c r="I40" s="72">
        <v>3.9</v>
      </c>
      <c r="J40" s="72">
        <v>150</v>
      </c>
      <c r="K40" s="72">
        <v>-69</v>
      </c>
      <c r="L40" s="70">
        <f t="shared" si="3"/>
        <v>81</v>
      </c>
      <c r="M40" s="40">
        <f t="shared" si="4"/>
        <v>4.0154999999999994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0.7114324305555555</v>
      </c>
      <c r="F41" s="38">
        <f t="shared" ca="1" si="2"/>
        <v>0.74076631944444438</v>
      </c>
      <c r="G41" s="39">
        <f ca="1">+M41*OFFSET(Summary!B$9,Summary!C41,4)*(1+$Q$33)</f>
        <v>2.9333888888888889E-2</v>
      </c>
      <c r="H41" s="31"/>
      <c r="I41" s="72">
        <v>5.55</v>
      </c>
      <c r="J41" s="72">
        <v>74</v>
      </c>
      <c r="K41" s="72">
        <v>-132</v>
      </c>
      <c r="L41" s="70">
        <f t="shared" si="3"/>
        <v>-58</v>
      </c>
      <c r="M41" s="40">
        <f t="shared" si="4"/>
        <v>5.5579999999999998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0.74076631944444438</v>
      </c>
      <c r="F42" s="38">
        <f t="shared" ca="1" si="2"/>
        <v>0.77298649305555545</v>
      </c>
      <c r="G42" s="39">
        <f ca="1">+M42*OFFSET(Summary!B$9,Summary!C42,4)*(1+$Q$33)</f>
        <v>3.2220173611111111E-2</v>
      </c>
      <c r="H42" s="31"/>
      <c r="I42" s="72">
        <v>6.9</v>
      </c>
      <c r="J42" s="72">
        <v>170</v>
      </c>
      <c r="K42" s="72">
        <v>-186</v>
      </c>
      <c r="L42" s="70">
        <f t="shared" si="3"/>
        <v>-16</v>
      </c>
      <c r="M42" s="40">
        <f t="shared" si="4"/>
        <v>6.9770000000000003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0.77298649305555545</v>
      </c>
      <c r="F43" s="38">
        <f t="shared" ca="1" si="2"/>
        <v>0.78323659722222216</v>
      </c>
      <c r="G43" s="39">
        <f ca="1">+M43*OFFSET(Summary!B$9,Summary!C43,4)*(1+$Q$33)</f>
        <v>1.0250104166666664E-2</v>
      </c>
      <c r="H43" s="31"/>
      <c r="I43" s="72">
        <v>2.57</v>
      </c>
      <c r="J43" s="72">
        <v>61</v>
      </c>
      <c r="K43" s="72">
        <v>-83</v>
      </c>
      <c r="L43" s="70">
        <f t="shared" si="3"/>
        <v>-22</v>
      </c>
      <c r="M43" s="40">
        <f t="shared" si="4"/>
        <v>2.5894999999999997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0.78323659722222216</v>
      </c>
      <c r="F44" s="38">
        <f t="shared" ca="1" si="2"/>
        <v>0.86142159722222211</v>
      </c>
      <c r="G44" s="39">
        <f ca="1">+M44*OFFSET(Summary!B$9,Summary!C44,4)*(1+$Q$33)</f>
        <v>7.8184999999999991E-2</v>
      </c>
      <c r="H44" s="31"/>
      <c r="I44" s="72">
        <v>9.52</v>
      </c>
      <c r="J44" s="72">
        <v>546</v>
      </c>
      <c r="K44" s="72">
        <v>-380</v>
      </c>
      <c r="L44" s="70">
        <f t="shared" si="3"/>
        <v>166</v>
      </c>
      <c r="M44" s="40">
        <f t="shared" si="4"/>
        <v>9.8759999999999994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0.86142159722222211</v>
      </c>
      <c r="F45" s="38">
        <f t="shared" ca="1" si="2"/>
        <v>0.8917519965277777</v>
      </c>
      <c r="G45" s="39">
        <f ca="1">+M45*OFFSET(Summary!B$9,Summary!C45,4)*(1+$Q$33)</f>
        <v>3.0330399305555554E-2</v>
      </c>
      <c r="H45" s="31"/>
      <c r="I45" s="72">
        <v>4.16</v>
      </c>
      <c r="J45" s="72">
        <v>212</v>
      </c>
      <c r="K45" s="72">
        <v>-385</v>
      </c>
      <c r="L45" s="70">
        <f t="shared" si="3"/>
        <v>-173</v>
      </c>
      <c r="M45" s="40">
        <f t="shared" si="4"/>
        <v>4.1795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0.8917519965277777</v>
      </c>
      <c r="F46" s="38">
        <f t="shared" ca="1" si="2"/>
        <v>0.92515290798611105</v>
      </c>
      <c r="G46" s="39">
        <f ca="1">+M46*OFFSET(Summary!B$9,Summary!C46,4)*(1+$Q$33)</f>
        <v>3.3400911458333335E-2</v>
      </c>
      <c r="H46" s="31"/>
      <c r="I46" s="72">
        <v>4.33</v>
      </c>
      <c r="J46" s="72">
        <v>95</v>
      </c>
      <c r="K46" s="72">
        <v>-45</v>
      </c>
      <c r="L46" s="70">
        <f t="shared" si="3"/>
        <v>50</v>
      </c>
      <c r="M46" s="40">
        <f t="shared" si="4"/>
        <v>4.4024999999999999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0.92515290798611105</v>
      </c>
      <c r="F47" s="38">
        <f t="shared" ca="1" si="2"/>
        <v>0.9727311840277777</v>
      </c>
      <c r="G47" s="39">
        <f ca="1">+M47*OFFSET(Summary!B$9,Summary!C47,4)*(1+$Q$33)</f>
        <v>4.7578276041666673E-2</v>
      </c>
      <c r="H47" s="31"/>
      <c r="I47" s="72">
        <v>8.14</v>
      </c>
      <c r="J47" s="72">
        <v>287</v>
      </c>
      <c r="K47" s="72">
        <v>-275</v>
      </c>
      <c r="L47" s="70">
        <f t="shared" si="3"/>
        <v>12</v>
      </c>
      <c r="M47" s="40">
        <f t="shared" si="4"/>
        <v>8.2895000000000021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0.9727311840277777</v>
      </c>
      <c r="F48" s="38">
        <f t="shared" ca="1" si="2"/>
        <v>0.99973790277777774</v>
      </c>
      <c r="G48" s="39">
        <f ca="1">+M48*OFFSET(Summary!B$9,Summary!C48,4)*(1+$Q$33)</f>
        <v>2.7006718749999995E-2</v>
      </c>
      <c r="H48" s="31"/>
      <c r="I48" s="72">
        <v>4.45</v>
      </c>
      <c r="J48" s="72">
        <v>159</v>
      </c>
      <c r="K48" s="72">
        <v>-121</v>
      </c>
      <c r="L48" s="70">
        <f t="shared" si="3"/>
        <v>38</v>
      </c>
      <c r="M48" s="40">
        <f t="shared" si="4"/>
        <v>4.5484999999999998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0.99973790277777774</v>
      </c>
      <c r="F49" s="38">
        <f t="shared" ca="1" si="2"/>
        <v>1.0437174600694443</v>
      </c>
      <c r="G49" s="39">
        <f ca="1">+M49*OFFSET(Summary!B$9,Summary!C49,4)*(1+$Q$33)</f>
        <v>4.3979557291666665E-2</v>
      </c>
      <c r="H49" s="31"/>
      <c r="I49" s="72">
        <v>7.6</v>
      </c>
      <c r="J49" s="72">
        <v>147</v>
      </c>
      <c r="K49" s="72">
        <v>-169</v>
      </c>
      <c r="L49" s="70">
        <f t="shared" si="3"/>
        <v>-22</v>
      </c>
      <c r="M49" s="40">
        <f t="shared" si="4"/>
        <v>7.6624999999999996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1.0437174600694443</v>
      </c>
      <c r="F50" s="38">
        <f t="shared" ca="1" si="2"/>
        <v>1.0933267569444443</v>
      </c>
      <c r="G50" s="39">
        <f ca="1">+M50*OFFSET(Summary!B$9,Summary!C50,4)*(1+$Q$33)</f>
        <v>4.9609296874999993E-2</v>
      </c>
      <c r="H50" s="31"/>
      <c r="I50" s="72">
        <v>7.8</v>
      </c>
      <c r="J50" s="72">
        <v>236</v>
      </c>
      <c r="K50" s="72">
        <v>-241</v>
      </c>
      <c r="L50" s="70">
        <f t="shared" si="3"/>
        <v>-5</v>
      </c>
      <c r="M50" s="40">
        <f t="shared" si="4"/>
        <v>7.9154999999999998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1.0933267569444443</v>
      </c>
      <c r="F51" s="38">
        <f t="shared" ca="1" si="2"/>
        <v>1.1389193350694442</v>
      </c>
      <c r="G51" s="39">
        <f ca="1">+M51*OFFSET(Summary!B$9,Summary!C51,4)*(1+$Q$33)</f>
        <v>4.5592578124999991E-2</v>
      </c>
      <c r="H51" s="31"/>
      <c r="I51" s="72">
        <v>9</v>
      </c>
      <c r="J51" s="72">
        <v>404</v>
      </c>
      <c r="K51" s="72">
        <v>-379</v>
      </c>
      <c r="L51" s="70">
        <f t="shared" si="3"/>
        <v>25</v>
      </c>
      <c r="M51" s="40">
        <f t="shared" si="4"/>
        <v>9.2144999999999992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1.1389193350694442</v>
      </c>
      <c r="F52" s="38">
        <f t="shared" ca="1" si="2"/>
        <v>1.1595763923611109</v>
      </c>
      <c r="G52" s="39">
        <f ca="1">+M52*OFFSET(Summary!B$9,Summary!C52,4)*(1+$Q$33)</f>
        <v>2.0657057291666666E-2</v>
      </c>
      <c r="H52" s="31"/>
      <c r="I52" s="72">
        <v>3.8</v>
      </c>
      <c r="J52" s="72">
        <v>53</v>
      </c>
      <c r="K52" s="72">
        <v>-161</v>
      </c>
      <c r="L52" s="70">
        <f t="shared" si="3"/>
        <v>-108</v>
      </c>
      <c r="M52" s="40">
        <f t="shared" si="4"/>
        <v>3.7725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1.1595763923611109</v>
      </c>
      <c r="F53" s="38">
        <f t="shared" ca="1" si="2"/>
        <v>1.201969864583333</v>
      </c>
      <c r="G53" s="39">
        <f ca="1">+M53*OFFSET(Summary!B$9,Summary!C53,4)*(1+$Q$34)</f>
        <v>4.2393472222222221E-2</v>
      </c>
      <c r="H53" s="31"/>
      <c r="I53" s="72">
        <v>6.3</v>
      </c>
      <c r="J53" s="72">
        <v>452</v>
      </c>
      <c r="K53" s="72">
        <v>-233</v>
      </c>
      <c r="L53" s="70">
        <f t="shared" si="3"/>
        <v>219</v>
      </c>
      <c r="M53" s="40">
        <f t="shared" si="4"/>
        <v>6.6354999999999995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1.201969864583333</v>
      </c>
      <c r="F54" s="38">
        <f t="shared" ca="1" si="2"/>
        <v>1.2297060277777774</v>
      </c>
      <c r="G54" s="39">
        <f ca="1">+M54*OFFSET(Summary!B$9,Summary!C54,4)*(1+$Q$34)</f>
        <v>2.7736163194444441E-2</v>
      </c>
      <c r="H54" s="31"/>
      <c r="I54" s="72">
        <v>5</v>
      </c>
      <c r="J54" s="72">
        <v>140</v>
      </c>
      <c r="K54" s="72">
        <v>-357</v>
      </c>
      <c r="L54" s="70">
        <f t="shared" si="3"/>
        <v>-217</v>
      </c>
      <c r="M54" s="40">
        <f t="shared" si="4"/>
        <v>4.9615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1.2297060277777774</v>
      </c>
      <c r="F55" s="38">
        <f t="shared" ca="1" si="2"/>
        <v>1.2620234236111108</v>
      </c>
      <c r="G55" s="39">
        <f ca="1">+M55*OFFSET(Summary!B$9,Summary!C55,4)*(1+$Q$34)</f>
        <v>3.2317395833333325E-2</v>
      </c>
      <c r="H55" s="31"/>
      <c r="I55" s="72">
        <v>6.55</v>
      </c>
      <c r="J55" s="72">
        <v>375</v>
      </c>
      <c r="K55" s="72">
        <v>-361</v>
      </c>
      <c r="L55" s="70">
        <f t="shared" si="3"/>
        <v>14</v>
      </c>
      <c r="M55" s="40">
        <f t="shared" si="4"/>
        <v>6.7444999999999995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1.2620234236111108</v>
      </c>
      <c r="F56" s="38">
        <f t="shared" ca="1" si="2"/>
        <v>1.3039792569444442</v>
      </c>
      <c r="G56" s="39">
        <f ca="1">+M56*OFFSET(Summary!B$9,Summary!C56,4)*(1+$Q$34)</f>
        <v>4.1955833333333324E-2</v>
      </c>
      <c r="H56" s="31"/>
      <c r="I56" s="72">
        <v>4.22</v>
      </c>
      <c r="J56" s="72">
        <v>337</v>
      </c>
      <c r="K56" s="72">
        <v>-358</v>
      </c>
      <c r="L56" s="70">
        <f t="shared" si="3"/>
        <v>-21</v>
      </c>
      <c r="M56" s="40">
        <f t="shared" si="4"/>
        <v>4.3779999999999992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1.3039792569444442</v>
      </c>
      <c r="F57" s="38">
        <f t="shared" ca="1" si="2"/>
        <v>1.3306101423611107</v>
      </c>
      <c r="G57" s="39">
        <f ca="1">+M57*OFFSET(Summary!B$9,Summary!C57,4)*(1+$Q$34)</f>
        <v>2.6630885416666663E-2</v>
      </c>
      <c r="H57" s="31"/>
      <c r="I57" s="72">
        <v>3</v>
      </c>
      <c r="J57" s="72">
        <v>49</v>
      </c>
      <c r="K57" s="72">
        <v>-35</v>
      </c>
      <c r="L57" s="70">
        <f t="shared" si="3"/>
        <v>14</v>
      </c>
      <c r="M57" s="40">
        <f t="shared" si="4"/>
        <v>3.0314999999999999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1.3306101423611107</v>
      </c>
      <c r="F58" s="38">
        <f t="shared" ca="1" si="2"/>
        <v>1.414533788194444</v>
      </c>
      <c r="G58" s="39">
        <f ca="1">+M58*OFFSET(Summary!B$9,Summary!C58,4)*(1+$Q$34)</f>
        <v>8.3923645833333338E-2</v>
      </c>
      <c r="H58" s="31"/>
      <c r="I58" s="72">
        <v>8.8000000000000007</v>
      </c>
      <c r="J58" s="72">
        <v>475</v>
      </c>
      <c r="K58" s="72">
        <v>-274</v>
      </c>
      <c r="L58" s="70">
        <f t="shared" si="3"/>
        <v>201</v>
      </c>
      <c r="M58" s="40">
        <f t="shared" si="4"/>
        <v>9.1379999999999999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1.414533788194444</v>
      </c>
      <c r="F59" s="38">
        <f t="shared" ca="1" si="2"/>
        <v>1.4582500798611107</v>
      </c>
      <c r="G59" s="39">
        <f ca="1">+M59*OFFSET(Summary!B$9,Summary!C59,4)*(1+$Q$34)</f>
        <v>4.3716291666666657E-2</v>
      </c>
      <c r="H59" s="31"/>
      <c r="I59" s="72">
        <v>6.3</v>
      </c>
      <c r="J59" s="72">
        <v>84</v>
      </c>
      <c r="K59" s="72">
        <v>-184</v>
      </c>
      <c r="L59" s="70">
        <f t="shared" si="3"/>
        <v>-100</v>
      </c>
      <c r="M59" s="40">
        <f t="shared" si="4"/>
        <v>6.2919999999999998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1.4582500798611107</v>
      </c>
      <c r="F60" s="38">
        <f t="shared" ca="1" si="2"/>
        <v>1.4771424236111106</v>
      </c>
      <c r="G60" s="39">
        <f ca="1">+M60*OFFSET(Summary!B$9,Summary!C60,4)*(1+$Q$34)</f>
        <v>1.8892343749999995E-2</v>
      </c>
      <c r="H60" s="31"/>
      <c r="I60" s="72">
        <v>2.5</v>
      </c>
      <c r="J60" s="72">
        <v>135</v>
      </c>
      <c r="K60" s="72">
        <v>-13</v>
      </c>
      <c r="L60" s="70">
        <f t="shared" si="3"/>
        <v>122</v>
      </c>
      <c r="M60" s="40">
        <f t="shared" si="4"/>
        <v>2.6284999999999998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1.4771424236111106</v>
      </c>
      <c r="F61" s="38">
        <f t="shared" ca="1" si="2"/>
        <v>1.5079807517361106</v>
      </c>
      <c r="G61" s="39">
        <f ca="1">+M61*OFFSET(Summary!B$9,Summary!C61,4)*(1+$Q$34)</f>
        <v>3.0838328124999998E-2</v>
      </c>
      <c r="H61" s="31"/>
      <c r="I61" s="72">
        <v>4.32</v>
      </c>
      <c r="J61" s="72">
        <v>183</v>
      </c>
      <c r="K61" s="72">
        <v>-129</v>
      </c>
      <c r="L61" s="70">
        <f t="shared" si="3"/>
        <v>54</v>
      </c>
      <c r="M61" s="40">
        <f t="shared" si="4"/>
        <v>4.4385000000000003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1.5079807517361106</v>
      </c>
      <c r="F62" s="38">
        <f t="shared" ca="1" si="2"/>
        <v>1.5321599010416662</v>
      </c>
      <c r="G62" s="39">
        <f ca="1">+M62*OFFSET(Summary!B$9,Summary!C62,4)*(1+$Q$34)</f>
        <v>2.417914930555555E-2</v>
      </c>
      <c r="H62" s="31"/>
      <c r="I62" s="72">
        <v>3.12</v>
      </c>
      <c r="J62" s="72">
        <v>134</v>
      </c>
      <c r="K62" s="72">
        <v>-134</v>
      </c>
      <c r="L62" s="70">
        <f t="shared" si="3"/>
        <v>0</v>
      </c>
      <c r="M62" s="40">
        <f t="shared" si="4"/>
        <v>3.1869999999999998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1.5321599010416662</v>
      </c>
      <c r="F63" s="38">
        <f t="shared" ca="1" si="2"/>
        <v>1.5766684947916663</v>
      </c>
      <c r="G63" s="39">
        <f ca="1">+M63*OFFSET(Summary!B$9,Summary!C63,4)*(1+$Q$34)</f>
        <v>4.4508593749999992E-2</v>
      </c>
      <c r="H63" s="31"/>
      <c r="I63" s="72">
        <v>7.21</v>
      </c>
      <c r="J63" s="72">
        <v>383</v>
      </c>
      <c r="K63" s="72">
        <v>-324</v>
      </c>
      <c r="L63" s="70">
        <f t="shared" si="3"/>
        <v>59</v>
      </c>
      <c r="M63" s="40">
        <f t="shared" si="4"/>
        <v>7.431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1.5766684947916663</v>
      </c>
      <c r="F64" s="46">
        <f ca="1">+E64+G64</f>
        <v>1.6199060190972219</v>
      </c>
      <c r="G64" s="47">
        <f ca="1">+M64*OFFSET(Summary!B$9,Summary!C64,4)*(1+$Q$34)</f>
        <v>4.3237524305555546E-2</v>
      </c>
      <c r="H64" s="48"/>
      <c r="I64" s="75">
        <v>6.6</v>
      </c>
      <c r="J64" s="73">
        <v>199</v>
      </c>
      <c r="K64" s="73">
        <v>-552</v>
      </c>
      <c r="L64" s="71">
        <f t="shared" si="3"/>
        <v>-353</v>
      </c>
      <c r="M64" s="49">
        <f t="shared" si="4"/>
        <v>6.5229999999999997</v>
      </c>
    </row>
    <row r="67" spans="7:7" x14ac:dyDescent="0.35">
      <c r="G67" s="50"/>
    </row>
    <row r="68" spans="7:7" x14ac:dyDescent="0.35">
      <c r="G68" s="50"/>
    </row>
  </sheetData>
  <sheetProtection algorithmName="SHA-512" hashValue="zgB5GONF9ibirWENLP6s9T/oDxbL4/2xFOW6hrXxNfk99+1d4swBwaEWepkNMqDt1q05BTkq71DDJnHebNHAfQ==" saltValue="E80SWasDJSINpHML1t+RqQ==" spinCount="100000" sheet="1" objects="1" scenario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Pete S</cp:lastModifiedBy>
  <dcterms:created xsi:type="dcterms:W3CDTF">2011-08-18T21:19:56Z</dcterms:created>
  <dcterms:modified xsi:type="dcterms:W3CDTF">2016-09-28T15:55:57Z</dcterms:modified>
</cp:coreProperties>
</file>