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R:\Race Director\Great River\GR 2017\Race Documents\Pace calc\"/>
    </mc:Choice>
  </mc:AlternateContent>
  <bookViews>
    <workbookView xWindow="0" yWindow="0" windowWidth="23040" windowHeight="10668"/>
  </bookViews>
  <sheets>
    <sheet name="Summary" sheetId="2" r:id="rId1"/>
  </sheets>
  <calcPr calcId="171027" concurrentCalc="0"/>
</workbook>
</file>

<file path=xl/calcChain.xml><?xml version="1.0" encoding="utf-8"?>
<calcChain xmlns="http://schemas.openxmlformats.org/spreadsheetml/2006/main">
  <c r="E31" i="2" l="1"/>
  <c r="D27" i="2"/>
  <c r="F23" i="2"/>
  <c r="F22" i="2"/>
  <c r="F21" i="2"/>
  <c r="F20" i="2"/>
  <c r="F19" i="2"/>
  <c r="F18" i="2"/>
  <c r="F17" i="2"/>
  <c r="F16" i="2"/>
  <c r="F15" i="2"/>
  <c r="F14" i="2"/>
  <c r="F13" i="2"/>
  <c r="F12" i="2"/>
  <c r="C31" i="2"/>
  <c r="C32" i="2"/>
  <c r="D32" i="2"/>
  <c r="C33" i="2"/>
  <c r="C34" i="2"/>
  <c r="D34" i="2"/>
  <c r="C35" i="2"/>
  <c r="C36" i="2"/>
  <c r="D36" i="2"/>
  <c r="C37" i="2"/>
  <c r="D37" i="2"/>
  <c r="C38" i="2"/>
  <c r="D38" i="2"/>
  <c r="C39" i="2"/>
  <c r="D39" i="2"/>
  <c r="C40" i="2"/>
  <c r="D40" i="2"/>
  <c r="C41" i="2"/>
  <c r="C42" i="2"/>
  <c r="D42" i="2"/>
  <c r="C43" i="2"/>
  <c r="D43" i="2"/>
  <c r="C44" i="2"/>
  <c r="C45" i="2"/>
  <c r="D45" i="2"/>
  <c r="C46" i="2"/>
  <c r="D46" i="2"/>
  <c r="C47" i="2"/>
  <c r="C48" i="2"/>
  <c r="D48" i="2"/>
  <c r="C49" i="2"/>
  <c r="C50" i="2"/>
  <c r="D50" i="2"/>
  <c r="C51" i="2"/>
  <c r="C52" i="2"/>
  <c r="D52" i="2"/>
  <c r="C53" i="2"/>
  <c r="D53" i="2"/>
  <c r="C54" i="2"/>
  <c r="D54" i="2"/>
  <c r="C55" i="2"/>
  <c r="D55" i="2"/>
  <c r="C56" i="2"/>
  <c r="D56" i="2"/>
  <c r="C57" i="2"/>
  <c r="C58" i="2"/>
  <c r="D58" i="2"/>
  <c r="C59" i="2"/>
  <c r="D59" i="2"/>
  <c r="C60" i="2"/>
  <c r="D60" i="2"/>
  <c r="C61" i="2"/>
  <c r="C62" i="2"/>
  <c r="D62" i="2"/>
  <c r="C63" i="2"/>
  <c r="C64" i="2"/>
  <c r="D64" i="2"/>
  <c r="C65" i="2"/>
  <c r="C66" i="2"/>
  <c r="D66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M31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D31" i="2"/>
  <c r="G14" i="2"/>
  <c r="G13" i="2"/>
  <c r="G22" i="2"/>
  <c r="G17" i="2"/>
  <c r="G15" i="2"/>
  <c r="G18" i="2"/>
  <c r="G16" i="2"/>
  <c r="G19" i="2"/>
  <c r="G12" i="2"/>
  <c r="G20" i="2"/>
  <c r="G23" i="2"/>
  <c r="G44" i="2"/>
  <c r="G21" i="2"/>
  <c r="G65" i="2"/>
  <c r="G63" i="2"/>
  <c r="G61" i="2"/>
  <c r="G57" i="2"/>
  <c r="G51" i="2"/>
  <c r="G49" i="2"/>
  <c r="G47" i="2"/>
  <c r="G41" i="2"/>
  <c r="G40" i="2"/>
  <c r="G35" i="2"/>
  <c r="G33" i="2"/>
  <c r="G36" i="2"/>
  <c r="G37" i="2"/>
  <c r="D49" i="2"/>
  <c r="D33" i="2"/>
  <c r="G64" i="2"/>
  <c r="D57" i="2"/>
  <c r="G53" i="2"/>
  <c r="D61" i="2"/>
  <c r="D41" i="2"/>
  <c r="D44" i="2"/>
  <c r="G48" i="2"/>
  <c r="G56" i="2"/>
  <c r="G32" i="2"/>
  <c r="G60" i="2"/>
  <c r="G52" i="2"/>
  <c r="G59" i="2"/>
  <c r="G34" i="2"/>
  <c r="G50" i="2"/>
  <c r="G42" i="2"/>
  <c r="G45" i="2"/>
  <c r="D65" i="2"/>
  <c r="G31" i="2"/>
  <c r="E32" i="2"/>
  <c r="F31" i="2"/>
  <c r="D35" i="2"/>
  <c r="G66" i="2"/>
  <c r="D51" i="2"/>
  <c r="G55" i="2"/>
  <c r="G39" i="2"/>
  <c r="G43" i="2"/>
  <c r="G62" i="2"/>
  <c r="D47" i="2"/>
  <c r="D63" i="2"/>
  <c r="G54" i="2"/>
  <c r="G46" i="2"/>
  <c r="G58" i="2"/>
  <c r="G38" i="2"/>
  <c r="E33" i="2"/>
  <c r="F32" i="2"/>
  <c r="F28" i="2"/>
  <c r="E34" i="2"/>
  <c r="E35" i="2"/>
  <c r="E36" i="2"/>
  <c r="E37" i="2"/>
  <c r="F35" i="2"/>
  <c r="F33" i="2"/>
  <c r="F34" i="2"/>
  <c r="E38" i="2"/>
  <c r="F36" i="2"/>
  <c r="E39" i="2"/>
  <c r="F37" i="2"/>
  <c r="E40" i="2"/>
  <c r="F38" i="2"/>
  <c r="E41" i="2"/>
  <c r="F39" i="2"/>
  <c r="E42" i="2"/>
  <c r="F40" i="2"/>
  <c r="E43" i="2"/>
  <c r="F41" i="2"/>
  <c r="E44" i="2"/>
  <c r="F42" i="2"/>
  <c r="E45" i="2"/>
  <c r="F43" i="2"/>
  <c r="E46" i="2"/>
  <c r="F44" i="2"/>
  <c r="E47" i="2"/>
  <c r="F45" i="2"/>
  <c r="E48" i="2"/>
  <c r="F46" i="2"/>
  <c r="E49" i="2"/>
  <c r="F47" i="2"/>
  <c r="E50" i="2"/>
  <c r="F48" i="2"/>
  <c r="E51" i="2"/>
  <c r="F49" i="2"/>
  <c r="E52" i="2"/>
  <c r="F50" i="2"/>
  <c r="E53" i="2"/>
  <c r="F51" i="2"/>
  <c r="E54" i="2"/>
  <c r="F52" i="2"/>
  <c r="E55" i="2"/>
  <c r="F53" i="2"/>
  <c r="E56" i="2"/>
  <c r="F54" i="2"/>
  <c r="E57" i="2"/>
  <c r="F55" i="2"/>
  <c r="E58" i="2"/>
  <c r="F56" i="2"/>
  <c r="E59" i="2"/>
  <c r="F57" i="2"/>
  <c r="E60" i="2"/>
  <c r="F58" i="2"/>
  <c r="E61" i="2"/>
  <c r="F59" i="2"/>
  <c r="E62" i="2"/>
  <c r="F60" i="2"/>
  <c r="E63" i="2"/>
  <c r="F61" i="2"/>
  <c r="E64" i="2"/>
  <c r="F62" i="2"/>
  <c r="E65" i="2"/>
  <c r="F63" i="2"/>
  <c r="E66" i="2"/>
  <c r="F64" i="2"/>
  <c r="F66" i="2"/>
  <c r="D28" i="2"/>
  <c r="F65" i="2"/>
</calcChain>
</file>

<file path=xl/sharedStrings.xml><?xml version="1.0" encoding="utf-8"?>
<sst xmlns="http://schemas.openxmlformats.org/spreadsheetml/2006/main" count="68" uniqueCount="54">
  <si>
    <t>ID</t>
  </si>
  <si>
    <t>Runner Name</t>
  </si>
  <si>
    <t>Role</t>
  </si>
  <si>
    <t>Rank</t>
  </si>
  <si>
    <t>Cell Phone</t>
  </si>
  <si>
    <t>Runner 1</t>
  </si>
  <si>
    <t>Runner</t>
  </si>
  <si>
    <t>Runner 2</t>
  </si>
  <si>
    <t>Runner 3</t>
  </si>
  <si>
    <t>Runner 4</t>
  </si>
  <si>
    <t>Runner 5</t>
  </si>
  <si>
    <t>Runner 6</t>
  </si>
  <si>
    <t>Runner 7</t>
  </si>
  <si>
    <t>Runner 9</t>
  </si>
  <si>
    <t>Runner 10</t>
  </si>
  <si>
    <t>Runner 11</t>
  </si>
  <si>
    <t>Runner 12</t>
  </si>
  <si>
    <t>Volunteer</t>
  </si>
  <si>
    <t>Leg</t>
  </si>
  <si>
    <t>Estimated Start</t>
  </si>
  <si>
    <t>Estimated Time</t>
  </si>
  <si>
    <t>Rating</t>
  </si>
  <si>
    <t>Miles</t>
  </si>
  <si>
    <t>Elev +</t>
  </si>
  <si>
    <t>Elev -</t>
  </si>
  <si>
    <t>Net Elev</t>
  </si>
  <si>
    <t>Relative Miles</t>
  </si>
  <si>
    <t>Estimated Finish</t>
  </si>
  <si>
    <t>1st leg</t>
  </si>
  <si>
    <t>2nd leg</t>
  </si>
  <si>
    <t>% slower</t>
  </si>
  <si>
    <t>3rd leg</t>
  </si>
  <si>
    <t>elev +</t>
  </si>
  <si>
    <t>elev -</t>
  </si>
  <si>
    <t>Night legs</t>
  </si>
  <si>
    <t>Estimated End</t>
  </si>
  <si>
    <t>Start</t>
  </si>
  <si>
    <t>Runner Number</t>
  </si>
  <si>
    <t>Name</t>
  </si>
  <si>
    <t>Volunteer 1</t>
  </si>
  <si>
    <t>volunteer 2</t>
  </si>
  <si>
    <t>Volunteer 3</t>
  </si>
  <si>
    <t>Pace (Decimals)</t>
  </si>
  <si>
    <t>Pace (Auto-fill)</t>
  </si>
  <si>
    <t>Start Date</t>
  </si>
  <si>
    <t>End Date</t>
  </si>
  <si>
    <t>Start Time</t>
  </si>
  <si>
    <t>1. Enter all info highlighted in YELLOW</t>
  </si>
  <si>
    <t>2. Enter team start time in cell E8 - start time must be in AM/PM format</t>
  </si>
  <si>
    <t>3. Enter individual paces in cells E10-21 - Pace must be entered in decimal format</t>
  </si>
  <si>
    <t>PARTICIPANT INSTRUCTIONS:</t>
  </si>
  <si>
    <t>Your team should arrive at the finish line no later than 8:00 PM.</t>
  </si>
  <si>
    <t>4. Your estimated finish time will be calculated in cell E28</t>
  </si>
  <si>
    <t>fvfRunner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</si>
</sst>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164" formatCode="h:mm;@"/>
    <numFmt numFmtId="165" formatCode="[$-409]h:mm\ AM/PM;@"/>
    <numFmt numFmtId="166" formatCode="[$-409]m/d/yy\ h:mm\ AM/PM;@"/>
    <numFmt numFmtId="167" formatCode="0.0"/>
    <numFmt numFmtId="168" formatCode="m/d/yy\ h:mm\ AM/PM;@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mbria"/>
      <family val="1"/>
      <scheme val="major"/>
    </font>
    <font>
      <sz val="10"/>
      <name val="Cambria"/>
      <family val="1"/>
      <scheme val="maj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</cellStyleXfs>
  <cellXfs count="102">
    <xf numFmtId="0" fontId="0" fillId="0" borderId="0" xfId="0"/>
    <xf numFmtId="0" fontId="0" fillId="0" borderId="6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41" fontId="0" fillId="0" borderId="2" xfId="0" applyNumberFormat="1" applyBorder="1" applyAlignment="1" applyProtection="1">
      <alignment horizontal="center"/>
    </xf>
    <xf numFmtId="41" fontId="0" fillId="0" borderId="8" xfId="0" applyNumberFormat="1" applyBorder="1" applyAlignment="1" applyProtection="1">
      <alignment horizontal="center"/>
    </xf>
    <xf numFmtId="41" fontId="0" fillId="0" borderId="12" xfId="0" applyNumberFormat="1" applyBorder="1" applyAlignment="1" applyProtection="1">
      <alignment horizontal="center"/>
    </xf>
    <xf numFmtId="41" fontId="0" fillId="0" borderId="6" xfId="0" applyNumberFormat="1" applyFill="1" applyBorder="1" applyAlignment="1" applyProtection="1">
      <alignment horizontal="center"/>
    </xf>
    <xf numFmtId="41" fontId="0" fillId="0" borderId="16" xfId="0" applyNumberFormat="1" applyFill="1" applyBorder="1" applyAlignment="1" applyProtection="1">
      <alignment horizontal="center"/>
    </xf>
    <xf numFmtId="41" fontId="0" fillId="0" borderId="31" xfId="0" applyNumberFormat="1" applyFill="1" applyBorder="1" applyAlignment="1" applyProtection="1">
      <alignment horizontal="center"/>
    </xf>
    <xf numFmtId="41" fontId="0" fillId="0" borderId="21" xfId="0" applyNumberFormat="1" applyFill="1" applyBorder="1" applyAlignment="1" applyProtection="1">
      <alignment horizontal="center"/>
    </xf>
    <xf numFmtId="0" fontId="0" fillId="0" borderId="0" xfId="0" applyProtection="1"/>
    <xf numFmtId="21" fontId="3" fillId="3" borderId="10" xfId="0" applyNumberFormat="1" applyFont="1" applyFill="1" applyBorder="1" applyAlignment="1" applyProtection="1">
      <alignment horizontal="center"/>
    </xf>
    <xf numFmtId="20" fontId="0" fillId="0" borderId="0" xfId="0" applyNumberFormat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2" fillId="0" borderId="24" xfId="0" applyFont="1" applyBorder="1" applyProtection="1"/>
    <xf numFmtId="0" fontId="2" fillId="0" borderId="27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165" fontId="0" fillId="0" borderId="0" xfId="0" applyNumberFormat="1" applyBorder="1" applyAlignment="1" applyProtection="1">
      <alignment horizontal="center"/>
    </xf>
    <xf numFmtId="2" fontId="0" fillId="0" borderId="28" xfId="0" applyNumberFormat="1" applyBorder="1" applyAlignment="1" applyProtection="1">
      <alignment horizontal="center"/>
    </xf>
    <xf numFmtId="0" fontId="0" fillId="4" borderId="0" xfId="0" applyFill="1" applyProtection="1"/>
    <xf numFmtId="9" fontId="0" fillId="4" borderId="0" xfId="0" applyNumberFormat="1" applyFill="1" applyProtection="1"/>
    <xf numFmtId="166" fontId="0" fillId="4" borderId="0" xfId="0" applyNumberFormat="1" applyFill="1" applyProtection="1"/>
    <xf numFmtId="0" fontId="2" fillId="0" borderId="25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165" fontId="0" fillId="0" borderId="20" xfId="0" applyNumberFormat="1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2" fontId="0" fillId="0" borderId="26" xfId="0" applyNumberFormat="1" applyBorder="1" applyAlignment="1" applyProtection="1">
      <alignment horizontal="center"/>
    </xf>
    <xf numFmtId="166" fontId="0" fillId="0" borderId="0" xfId="0" applyNumberFormat="1" applyProtection="1"/>
    <xf numFmtId="2" fontId="0" fillId="5" borderId="10" xfId="0" applyNumberFormat="1" applyFill="1" applyBorder="1" applyAlignment="1" applyProtection="1">
      <alignment horizontal="center"/>
      <protection locked="0"/>
    </xf>
    <xf numFmtId="0" fontId="0" fillId="5" borderId="5" xfId="0" applyFill="1" applyBorder="1" applyProtection="1">
      <protection locked="0"/>
    </xf>
    <xf numFmtId="0" fontId="0" fillId="5" borderId="11" xfId="0" applyFill="1" applyBorder="1" applyProtection="1">
      <protection locked="0"/>
    </xf>
    <xf numFmtId="0" fontId="0" fillId="5" borderId="15" xfId="0" applyFill="1" applyBorder="1" applyProtection="1">
      <protection locked="0"/>
    </xf>
    <xf numFmtId="0" fontId="0" fillId="5" borderId="9" xfId="0" applyFill="1" applyBorder="1" applyProtection="1">
      <protection locked="0"/>
    </xf>
    <xf numFmtId="0" fontId="0" fillId="5" borderId="4" xfId="0" applyFill="1" applyBorder="1" applyProtection="1">
      <protection locked="0"/>
    </xf>
    <xf numFmtId="0" fontId="0" fillId="5" borderId="13" xfId="0" applyFill="1" applyBorder="1" applyProtection="1">
      <protection locked="0"/>
    </xf>
    <xf numFmtId="0" fontId="0" fillId="0" borderId="23" xfId="0" applyBorder="1" applyProtection="1"/>
    <xf numFmtId="0" fontId="0" fillId="0" borderId="22" xfId="0" applyBorder="1" applyProtection="1"/>
    <xf numFmtId="0" fontId="0" fillId="0" borderId="24" xfId="0" applyBorder="1" applyProtection="1"/>
    <xf numFmtId="0" fontId="0" fillId="0" borderId="27" xfId="0" applyBorder="1" applyProtection="1"/>
    <xf numFmtId="0" fontId="0" fillId="0" borderId="28" xfId="0" applyBorder="1" applyProtection="1"/>
    <xf numFmtId="0" fontId="0" fillId="0" borderId="25" xfId="0" applyBorder="1" applyProtection="1"/>
    <xf numFmtId="0" fontId="0" fillId="0" borderId="20" xfId="0" applyBorder="1" applyProtection="1"/>
    <xf numFmtId="0" fontId="0" fillId="0" borderId="26" xfId="0" applyBorder="1" applyProtection="1"/>
    <xf numFmtId="14" fontId="0" fillId="6" borderId="30" xfId="0" applyNumberFormat="1" applyFill="1" applyBorder="1" applyAlignment="1" applyProtection="1">
      <alignment horizontal="center"/>
    </xf>
    <xf numFmtId="14" fontId="0" fillId="6" borderId="32" xfId="0" applyNumberFormat="1" applyFill="1" applyBorder="1" applyAlignment="1" applyProtection="1">
      <alignment horizontal="center"/>
    </xf>
    <xf numFmtId="0" fontId="0" fillId="7" borderId="3" xfId="0" applyFill="1" applyBorder="1" applyProtection="1"/>
    <xf numFmtId="46" fontId="3" fillId="7" borderId="12" xfId="0" applyNumberFormat="1" applyFont="1" applyFill="1" applyBorder="1" applyProtection="1"/>
    <xf numFmtId="0" fontId="2" fillId="0" borderId="0" xfId="0" applyFont="1" applyAlignment="1" applyProtection="1">
      <alignment horizontal="center"/>
    </xf>
    <xf numFmtId="0" fontId="7" fillId="0" borderId="22" xfId="0" applyFont="1" applyBorder="1" applyProtection="1"/>
    <xf numFmtId="1" fontId="4" fillId="8" borderId="0" xfId="0" applyNumberFormat="1" applyFont="1" applyFill="1" applyBorder="1" applyAlignment="1">
      <alignment horizontal="center"/>
    </xf>
    <xf numFmtId="1" fontId="5" fillId="8" borderId="0" xfId="0" applyNumberFormat="1" applyFont="1" applyFill="1" applyBorder="1" applyAlignment="1">
      <alignment horizontal="center"/>
    </xf>
    <xf numFmtId="1" fontId="4" fillId="8" borderId="20" xfId="0" applyNumberFormat="1" applyFont="1" applyFill="1" applyBorder="1" applyAlignment="1">
      <alignment horizontal="center"/>
    </xf>
    <xf numFmtId="1" fontId="0" fillId="8" borderId="28" xfId="0" applyNumberFormat="1" applyFill="1" applyBorder="1" applyAlignment="1" applyProtection="1">
      <alignment horizontal="center"/>
    </xf>
    <xf numFmtId="1" fontId="0" fillId="8" borderId="26" xfId="0" applyNumberFormat="1" applyFill="1" applyBorder="1" applyAlignment="1" applyProtection="1">
      <alignment horizontal="center"/>
    </xf>
    <xf numFmtId="167" fontId="4" fillId="8" borderId="27" xfId="0" applyNumberFormat="1" applyFont="1" applyFill="1" applyBorder="1" applyAlignment="1">
      <alignment horizontal="center"/>
    </xf>
    <xf numFmtId="167" fontId="4" fillId="8" borderId="25" xfId="0" applyNumberFormat="1" applyFont="1" applyFill="1" applyBorder="1" applyAlignment="1">
      <alignment horizontal="center"/>
    </xf>
    <xf numFmtId="164" fontId="0" fillId="0" borderId="28" xfId="0" applyNumberFormat="1" applyBorder="1" applyAlignment="1" applyProtection="1">
      <alignment horizontal="center"/>
    </xf>
    <xf numFmtId="165" fontId="0" fillId="0" borderId="27" xfId="0" applyNumberFormat="1" applyBorder="1" applyAlignment="1" applyProtection="1">
      <alignment horizontal="center"/>
    </xf>
    <xf numFmtId="165" fontId="0" fillId="0" borderId="25" xfId="0" applyNumberFormat="1" applyBorder="1" applyAlignment="1" applyProtection="1">
      <alignment horizontal="center"/>
    </xf>
    <xf numFmtId="164" fontId="0" fillId="0" borderId="26" xfId="0" applyNumberFormat="1" applyBorder="1" applyAlignment="1" applyProtection="1">
      <alignment horizontal="center"/>
    </xf>
    <xf numFmtId="0" fontId="6" fillId="0" borderId="23" xfId="0" applyFont="1" applyBorder="1" applyAlignment="1" applyProtection="1">
      <alignment horizontal="center"/>
    </xf>
    <xf numFmtId="0" fontId="6" fillId="0" borderId="22" xfId="0" applyFont="1" applyBorder="1" applyAlignment="1" applyProtection="1">
      <alignment horizontal="center"/>
    </xf>
    <xf numFmtId="0" fontId="6" fillId="0" borderId="24" xfId="0" applyFont="1" applyBorder="1" applyAlignment="1" applyProtection="1">
      <alignment horizontal="center"/>
    </xf>
    <xf numFmtId="0" fontId="6" fillId="8" borderId="23" xfId="0" applyFont="1" applyFill="1" applyBorder="1" applyAlignment="1" applyProtection="1">
      <alignment horizontal="center"/>
    </xf>
    <xf numFmtId="0" fontId="6" fillId="8" borderId="22" xfId="0" applyFont="1" applyFill="1" applyBorder="1" applyAlignment="1" applyProtection="1">
      <alignment horizontal="center"/>
    </xf>
    <xf numFmtId="0" fontId="6" fillId="8" borderId="24" xfId="0" applyFont="1" applyFill="1" applyBorder="1" applyAlignment="1" applyProtection="1">
      <alignment horizontal="center"/>
    </xf>
    <xf numFmtId="165" fontId="0" fillId="0" borderId="27" xfId="0" applyNumberFormat="1" applyFill="1" applyBorder="1" applyAlignment="1" applyProtection="1">
      <alignment horizontal="center"/>
    </xf>
    <xf numFmtId="0" fontId="1" fillId="2" borderId="33" xfId="0" applyFont="1" applyFill="1" applyBorder="1" applyAlignment="1" applyProtection="1">
      <alignment horizontal="center"/>
    </xf>
    <xf numFmtId="0" fontId="0" fillId="5" borderId="17" xfId="0" applyFill="1" applyBorder="1" applyAlignment="1" applyProtection="1">
      <alignment horizontal="center"/>
      <protection locked="0"/>
    </xf>
    <xf numFmtId="0" fontId="0" fillId="5" borderId="9" xfId="0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0" fillId="5" borderId="29" xfId="0" applyFill="1" applyBorder="1" applyAlignment="1" applyProtection="1">
      <alignment horizontal="center"/>
      <protection locked="0"/>
    </xf>
    <xf numFmtId="41" fontId="0" fillId="0" borderId="37" xfId="0" applyNumberFormat="1" applyFill="1" applyBorder="1" applyAlignment="1" applyProtection="1">
      <alignment horizontal="center"/>
    </xf>
    <xf numFmtId="41" fontId="0" fillId="0" borderId="7" xfId="0" applyNumberFormat="1" applyFill="1" applyBorder="1" applyAlignment="1" applyProtection="1">
      <alignment horizontal="center"/>
    </xf>
    <xf numFmtId="0" fontId="0" fillId="5" borderId="10" xfId="0" applyFill="1" applyBorder="1" applyProtection="1">
      <protection locked="0"/>
    </xf>
    <xf numFmtId="0" fontId="1" fillId="2" borderId="5" xfId="0" applyFont="1" applyFill="1" applyBorder="1" applyAlignment="1" applyProtection="1">
      <alignment horizontal="center"/>
    </xf>
    <xf numFmtId="0" fontId="1" fillId="7" borderId="18" xfId="0" applyFont="1" applyFill="1" applyBorder="1" applyAlignment="1" applyProtection="1">
      <alignment horizontal="center"/>
    </xf>
    <xf numFmtId="0" fontId="1" fillId="2" borderId="18" xfId="0" applyFont="1" applyFill="1" applyBorder="1" applyAlignment="1" applyProtection="1">
      <alignment horizontal="center"/>
    </xf>
    <xf numFmtId="0" fontId="1" fillId="2" borderId="19" xfId="0" applyFont="1" applyFill="1" applyBorder="1" applyAlignment="1" applyProtection="1">
      <alignment horizontal="center"/>
    </xf>
    <xf numFmtId="41" fontId="0" fillId="0" borderId="11" xfId="0" applyNumberFormat="1" applyBorder="1" applyAlignment="1" applyProtection="1">
      <alignment horizontal="center"/>
    </xf>
    <xf numFmtId="41" fontId="0" fillId="0" borderId="15" xfId="0" applyNumberFormat="1" applyBorder="1" applyAlignment="1" applyProtection="1">
      <alignment horizontal="center"/>
    </xf>
    <xf numFmtId="0" fontId="0" fillId="5" borderId="14" xfId="0" applyFill="1" applyBorder="1" applyProtection="1">
      <protection locked="0"/>
    </xf>
    <xf numFmtId="2" fontId="0" fillId="5" borderId="14" xfId="0" applyNumberFormat="1" applyFill="1" applyBorder="1" applyAlignment="1" applyProtection="1">
      <alignment horizontal="center"/>
      <protection locked="0"/>
    </xf>
    <xf numFmtId="21" fontId="3" fillId="3" borderId="14" xfId="0" applyNumberFormat="1" applyFont="1" applyFill="1" applyBorder="1" applyAlignment="1" applyProtection="1">
      <alignment horizontal="center"/>
    </xf>
    <xf numFmtId="0" fontId="0" fillId="0" borderId="16" xfId="0" applyFill="1" applyBorder="1" applyAlignment="1" applyProtection="1">
      <alignment horizontal="center"/>
    </xf>
    <xf numFmtId="18" fontId="0" fillId="5" borderId="1" xfId="0" applyNumberForma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36" xfId="0" applyBorder="1" applyAlignment="1" applyProtection="1">
      <alignment horizontal="center"/>
    </xf>
    <xf numFmtId="41" fontId="0" fillId="0" borderId="36" xfId="0" applyNumberFormat="1" applyFill="1" applyBorder="1" applyAlignment="1" applyProtection="1">
      <alignment horizontal="center"/>
    </xf>
    <xf numFmtId="41" fontId="0" fillId="0" borderId="10" xfId="0" applyNumberFormat="1" applyFill="1" applyBorder="1" applyAlignment="1" applyProtection="1">
      <alignment horizontal="center"/>
    </xf>
    <xf numFmtId="41" fontId="0" fillId="0" borderId="14" xfId="0" applyNumberFormat="1" applyFill="1" applyBorder="1" applyAlignment="1" applyProtection="1">
      <alignment horizontal="center"/>
    </xf>
    <xf numFmtId="168" fontId="0" fillId="7" borderId="15" xfId="0" applyNumberFormat="1" applyFill="1" applyBorder="1" applyAlignment="1" applyProtection="1">
      <alignment horizontal="center"/>
    </xf>
    <xf numFmtId="168" fontId="0" fillId="7" borderId="16" xfId="0" applyNumberFormat="1" applyFill="1" applyBorder="1" applyAlignment="1" applyProtection="1">
      <alignment horizontal="center"/>
    </xf>
    <xf numFmtId="0" fontId="0" fillId="7" borderId="5" xfId="0" applyFill="1" applyBorder="1" applyAlignment="1" applyProtection="1">
      <alignment horizontal="center"/>
    </xf>
    <xf numFmtId="0" fontId="0" fillId="7" borderId="34" xfId="0" applyFill="1" applyBorder="1" applyAlignment="1" applyProtection="1">
      <alignment horizontal="center"/>
    </xf>
    <xf numFmtId="0" fontId="0" fillId="7" borderId="15" xfId="0" applyFill="1" applyBorder="1" applyAlignment="1" applyProtection="1">
      <alignment horizontal="center"/>
    </xf>
    <xf numFmtId="0" fontId="0" fillId="7" borderId="35" xfId="0" applyFill="1" applyBorder="1" applyAlignment="1" applyProtection="1">
      <alignment horizontal="center"/>
    </xf>
    <xf numFmtId="166" fontId="0" fillId="7" borderId="5" xfId="0" applyNumberFormat="1" applyFill="1" applyBorder="1" applyAlignment="1" applyProtection="1">
      <alignment horizontal="center"/>
    </xf>
    <xf numFmtId="166" fontId="0" fillId="7" borderId="19" xfId="0" applyNumberFormat="1" applyFill="1" applyBorder="1" applyAlignment="1" applyProtection="1">
      <alignment horizontal="center"/>
    </xf>
    <xf numFmtId="166" fontId="6" fillId="0" borderId="0" xfId="0" applyNumberFormat="1" applyFont="1" applyFill="1" applyBorder="1" applyAlignment="1" applyProtection="1">
      <alignment horizontal="left" indent="1"/>
    </xf>
  </cellXfs>
  <cellStyles count="7">
    <cellStyle name="Normal" xfId="0" builtinId="0"/>
    <cellStyle name="Normal 2" xfId="2"/>
    <cellStyle name="Normal 2 2" xfId="3"/>
    <cellStyle name="Normal 2 2 2" xfId="4"/>
    <cellStyle name="Normal 2 3" xfId="5"/>
    <cellStyle name="Normal 3" xfId="6"/>
    <cellStyle name="Normal 4" xfId="1"/>
  </cellStyles>
  <dxfs count="1">
    <dxf>
      <font>
        <color theme="3" tint="-0.24994659260841701"/>
      </font>
      <fill>
        <patternFill>
          <bgColor theme="3" tint="0.79998168889431442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0"/>
  <sheetViews>
    <sheetView showGridLines="0" tabSelected="1" zoomScale="90" zoomScaleNormal="90" workbookViewId="0">
      <selection activeCell="E10" sqref="E10"/>
    </sheetView>
  </sheetViews>
  <sheetFormatPr defaultColWidth="9.21875" defaultRowHeight="14.4" x14ac:dyDescent="0.3"/>
  <cols>
    <col min="1" max="1" width="9.21875" style="10"/>
    <col min="2" max="2" width="4.77734375" style="10" bestFit="1" customWidth="1"/>
    <col min="3" max="3" width="19.21875" style="10" customWidth="1"/>
    <col min="4" max="4" width="19.77734375" style="10" customWidth="1"/>
    <col min="5" max="5" width="20" style="10" customWidth="1"/>
    <col min="6" max="7" width="20.5546875" style="10" customWidth="1"/>
    <col min="8" max="8" width="20.21875" style="10" hidden="1" customWidth="1"/>
    <col min="9" max="11" width="10" style="10" customWidth="1"/>
    <col min="12" max="12" width="10.21875" style="10" customWidth="1"/>
    <col min="13" max="13" width="16.44140625" style="10" hidden="1" customWidth="1"/>
    <col min="14" max="14" width="14" style="10" customWidth="1"/>
    <col min="15" max="15" width="11.77734375" style="10" hidden="1" customWidth="1"/>
    <col min="16" max="16" width="16.21875" style="10" hidden="1" customWidth="1"/>
    <col min="17" max="17" width="22.77734375" style="10" hidden="1" customWidth="1"/>
    <col min="18" max="16384" width="9.21875" style="10"/>
  </cols>
  <sheetData>
    <row r="1" spans="2:10" ht="15" thickBot="1" x14ac:dyDescent="0.35"/>
    <row r="2" spans="2:10" ht="18" x14ac:dyDescent="0.35">
      <c r="B2" s="36"/>
      <c r="C2" s="49" t="s">
        <v>50</v>
      </c>
      <c r="D2" s="37"/>
      <c r="E2" s="37"/>
      <c r="F2" s="37"/>
      <c r="G2" s="38"/>
    </row>
    <row r="3" spans="2:10" x14ac:dyDescent="0.3">
      <c r="B3" s="39"/>
      <c r="C3" s="14" t="s">
        <v>47</v>
      </c>
      <c r="D3" s="14"/>
      <c r="E3" s="14"/>
      <c r="F3" s="14"/>
      <c r="G3" s="40"/>
    </row>
    <row r="4" spans="2:10" x14ac:dyDescent="0.3">
      <c r="B4" s="39"/>
      <c r="C4" s="14" t="s">
        <v>48</v>
      </c>
      <c r="D4" s="14"/>
      <c r="E4" s="14"/>
      <c r="F4" s="14"/>
      <c r="G4" s="40"/>
    </row>
    <row r="5" spans="2:10" x14ac:dyDescent="0.3">
      <c r="B5" s="39"/>
      <c r="C5" s="14" t="s">
        <v>49</v>
      </c>
      <c r="D5" s="14"/>
      <c r="E5" s="14"/>
      <c r="F5" s="14"/>
      <c r="G5" s="40"/>
    </row>
    <row r="6" spans="2:10" x14ac:dyDescent="0.3">
      <c r="B6" s="39"/>
      <c r="C6" s="14" t="s">
        <v>52</v>
      </c>
      <c r="D6" s="14"/>
      <c r="E6" s="14"/>
      <c r="F6" s="14"/>
      <c r="G6" s="40"/>
    </row>
    <row r="7" spans="2:10" ht="7.05" customHeight="1" thickBot="1" x14ac:dyDescent="0.35">
      <c r="B7" s="41"/>
      <c r="C7" s="42"/>
      <c r="D7" s="42"/>
      <c r="E7" s="42"/>
      <c r="F7" s="42"/>
      <c r="G7" s="43"/>
    </row>
    <row r="9" spans="2:10" ht="15" thickBot="1" x14ac:dyDescent="0.35">
      <c r="C9" s="48" t="s">
        <v>44</v>
      </c>
      <c r="D9" s="48" t="s">
        <v>45</v>
      </c>
      <c r="E9" s="48" t="s">
        <v>46</v>
      </c>
    </row>
    <row r="10" spans="2:10" ht="15" thickBot="1" x14ac:dyDescent="0.35">
      <c r="C10" s="44">
        <v>42965</v>
      </c>
      <c r="D10" s="45">
        <v>42966</v>
      </c>
      <c r="E10" s="86">
        <v>0.29166666666666669</v>
      </c>
    </row>
    <row r="11" spans="2:10" ht="15" thickBot="1" x14ac:dyDescent="0.35">
      <c r="B11" s="76" t="s">
        <v>0</v>
      </c>
      <c r="C11" s="77" t="s">
        <v>38</v>
      </c>
      <c r="D11" s="78" t="s">
        <v>2</v>
      </c>
      <c r="E11" s="78" t="s">
        <v>42</v>
      </c>
      <c r="F11" s="78" t="s">
        <v>43</v>
      </c>
      <c r="G11" s="79" t="s">
        <v>3</v>
      </c>
      <c r="H11" s="68" t="s">
        <v>4</v>
      </c>
    </row>
    <row r="12" spans="2:10" x14ac:dyDescent="0.3">
      <c r="B12" s="80">
        <v>1</v>
      </c>
      <c r="C12" s="75" t="s">
        <v>5</v>
      </c>
      <c r="D12" s="87" t="s">
        <v>6</v>
      </c>
      <c r="E12" s="29">
        <v>8</v>
      </c>
      <c r="F12" s="11">
        <f>TIME(0,E12,(E12-ROUNDDOWN(E12,0))*60)</f>
        <v>5.5555555555555558E-3</v>
      </c>
      <c r="G12" s="1">
        <f t="shared" ref="G12:G23" si="0">RANK(F12,$F$12:$F$23,1)</f>
        <v>4</v>
      </c>
      <c r="H12" s="69"/>
      <c r="J12" s="12"/>
    </row>
    <row r="13" spans="2:10" x14ac:dyDescent="0.3">
      <c r="B13" s="80">
        <v>2</v>
      </c>
      <c r="C13" s="75" t="s">
        <v>7</v>
      </c>
      <c r="D13" s="87" t="s">
        <v>6</v>
      </c>
      <c r="E13" s="29">
        <v>7</v>
      </c>
      <c r="F13" s="11">
        <f t="shared" ref="F13:F23" si="1">TIME(0,E13,(E13-ROUNDDOWN(E13,0))*60)</f>
        <v>4.8611111111111112E-3</v>
      </c>
      <c r="G13" s="1">
        <f t="shared" si="0"/>
        <v>2</v>
      </c>
      <c r="H13" s="70"/>
    </row>
    <row r="14" spans="2:10" x14ac:dyDescent="0.3">
      <c r="B14" s="80">
        <v>3</v>
      </c>
      <c r="C14" s="75" t="s">
        <v>8</v>
      </c>
      <c r="D14" s="87" t="s">
        <v>6</v>
      </c>
      <c r="E14" s="29">
        <v>6</v>
      </c>
      <c r="F14" s="11">
        <f t="shared" si="1"/>
        <v>4.1666666666666666E-3</v>
      </c>
      <c r="G14" s="1">
        <f t="shared" si="0"/>
        <v>1</v>
      </c>
      <c r="H14" s="70"/>
    </row>
    <row r="15" spans="2:10" x14ac:dyDescent="0.3">
      <c r="B15" s="80">
        <v>4</v>
      </c>
      <c r="C15" s="75" t="s">
        <v>9</v>
      </c>
      <c r="D15" s="87" t="s">
        <v>6</v>
      </c>
      <c r="E15" s="29">
        <v>12</v>
      </c>
      <c r="F15" s="11">
        <f t="shared" si="1"/>
        <v>8.3333333333333332E-3</v>
      </c>
      <c r="G15" s="1">
        <f t="shared" si="0"/>
        <v>12</v>
      </c>
      <c r="H15" s="71"/>
    </row>
    <row r="16" spans="2:10" x14ac:dyDescent="0.3">
      <c r="B16" s="80">
        <v>5</v>
      </c>
      <c r="C16" s="75" t="s">
        <v>10</v>
      </c>
      <c r="D16" s="87" t="s">
        <v>6</v>
      </c>
      <c r="E16" s="29">
        <v>11</v>
      </c>
      <c r="F16" s="11">
        <f t="shared" si="1"/>
        <v>7.6388888888888886E-3</v>
      </c>
      <c r="G16" s="1">
        <f t="shared" si="0"/>
        <v>10</v>
      </c>
      <c r="H16" s="70"/>
    </row>
    <row r="17" spans="2:17" x14ac:dyDescent="0.3">
      <c r="B17" s="80">
        <v>6</v>
      </c>
      <c r="C17" s="75" t="s">
        <v>11</v>
      </c>
      <c r="D17" s="87" t="s">
        <v>6</v>
      </c>
      <c r="E17" s="29">
        <v>11.5</v>
      </c>
      <c r="F17" s="11">
        <f t="shared" si="1"/>
        <v>7.9861111111111122E-3</v>
      </c>
      <c r="G17" s="1">
        <f t="shared" si="0"/>
        <v>11</v>
      </c>
      <c r="H17" s="70"/>
    </row>
    <row r="18" spans="2:17" x14ac:dyDescent="0.3">
      <c r="B18" s="80">
        <v>7</v>
      </c>
      <c r="C18" s="75" t="s">
        <v>12</v>
      </c>
      <c r="D18" s="87" t="s">
        <v>6</v>
      </c>
      <c r="E18" s="29">
        <v>8.6999999999999993</v>
      </c>
      <c r="F18" s="11">
        <f t="shared" si="1"/>
        <v>6.0416666666666665E-3</v>
      </c>
      <c r="G18" s="1">
        <f t="shared" si="0"/>
        <v>6</v>
      </c>
      <c r="H18" s="70"/>
    </row>
    <row r="19" spans="2:17" x14ac:dyDescent="0.3">
      <c r="B19" s="80">
        <v>8</v>
      </c>
      <c r="C19" s="75" t="s">
        <v>53</v>
      </c>
      <c r="D19" s="87" t="s">
        <v>6</v>
      </c>
      <c r="E19" s="29">
        <v>9</v>
      </c>
      <c r="F19" s="11">
        <f t="shared" si="1"/>
        <v>6.2499999999999995E-3</v>
      </c>
      <c r="G19" s="1">
        <f t="shared" si="0"/>
        <v>8</v>
      </c>
      <c r="H19" s="70"/>
    </row>
    <row r="20" spans="2:17" x14ac:dyDescent="0.3">
      <c r="B20" s="80">
        <v>9</v>
      </c>
      <c r="C20" s="75" t="s">
        <v>13</v>
      </c>
      <c r="D20" s="87" t="s">
        <v>6</v>
      </c>
      <c r="E20" s="29">
        <v>8.6999999999999993</v>
      </c>
      <c r="F20" s="11">
        <f t="shared" si="1"/>
        <v>6.0416666666666665E-3</v>
      </c>
      <c r="G20" s="1">
        <f t="shared" si="0"/>
        <v>6</v>
      </c>
      <c r="H20" s="70"/>
    </row>
    <row r="21" spans="2:17" x14ac:dyDescent="0.3">
      <c r="B21" s="80">
        <v>10</v>
      </c>
      <c r="C21" s="75" t="s">
        <v>14</v>
      </c>
      <c r="D21" s="87" t="s">
        <v>6</v>
      </c>
      <c r="E21" s="29">
        <v>9.5</v>
      </c>
      <c r="F21" s="11">
        <f t="shared" si="1"/>
        <v>6.5972222222222222E-3</v>
      </c>
      <c r="G21" s="1">
        <f t="shared" si="0"/>
        <v>9</v>
      </c>
      <c r="H21" s="70"/>
    </row>
    <row r="22" spans="2:17" x14ac:dyDescent="0.3">
      <c r="B22" s="80">
        <v>11</v>
      </c>
      <c r="C22" s="75" t="s">
        <v>15</v>
      </c>
      <c r="D22" s="87" t="s">
        <v>6</v>
      </c>
      <c r="E22" s="29">
        <v>7.5</v>
      </c>
      <c r="F22" s="11">
        <f t="shared" si="1"/>
        <v>5.208333333333333E-3</v>
      </c>
      <c r="G22" s="1">
        <f t="shared" si="0"/>
        <v>3</v>
      </c>
      <c r="H22" s="70"/>
    </row>
    <row r="23" spans="2:17" ht="15" thickBot="1" x14ac:dyDescent="0.35">
      <c r="B23" s="81">
        <v>12</v>
      </c>
      <c r="C23" s="82" t="s">
        <v>16</v>
      </c>
      <c r="D23" s="88" t="s">
        <v>6</v>
      </c>
      <c r="E23" s="83">
        <v>8.3000000000000007</v>
      </c>
      <c r="F23" s="84">
        <f t="shared" si="1"/>
        <v>5.7638888888888887E-3</v>
      </c>
      <c r="G23" s="85">
        <f t="shared" si="0"/>
        <v>5</v>
      </c>
      <c r="H23" s="72"/>
    </row>
    <row r="24" spans="2:17" x14ac:dyDescent="0.3">
      <c r="B24" s="3">
        <v>0</v>
      </c>
      <c r="C24" s="34" t="s">
        <v>39</v>
      </c>
      <c r="D24" s="89" t="s">
        <v>17</v>
      </c>
      <c r="E24" s="90">
        <v>0</v>
      </c>
      <c r="F24" s="73">
        <v>0</v>
      </c>
      <c r="G24" s="74">
        <v>0</v>
      </c>
      <c r="H24" s="30"/>
    </row>
    <row r="25" spans="2:17" x14ac:dyDescent="0.3">
      <c r="B25" s="4">
        <v>0</v>
      </c>
      <c r="C25" s="33" t="s">
        <v>40</v>
      </c>
      <c r="D25" s="87" t="s">
        <v>17</v>
      </c>
      <c r="E25" s="91">
        <v>0</v>
      </c>
      <c r="F25" s="8">
        <v>0</v>
      </c>
      <c r="G25" s="6">
        <v>0</v>
      </c>
      <c r="H25" s="31"/>
    </row>
    <row r="26" spans="2:17" ht="15" thickBot="1" x14ac:dyDescent="0.35">
      <c r="B26" s="5">
        <v>0</v>
      </c>
      <c r="C26" s="35" t="s">
        <v>41</v>
      </c>
      <c r="D26" s="88" t="s">
        <v>17</v>
      </c>
      <c r="E26" s="92">
        <v>0</v>
      </c>
      <c r="F26" s="9">
        <v>0</v>
      </c>
      <c r="G26" s="7">
        <v>0</v>
      </c>
      <c r="H26" s="32"/>
    </row>
    <row r="27" spans="2:17" x14ac:dyDescent="0.3">
      <c r="B27" s="95" t="s">
        <v>36</v>
      </c>
      <c r="C27" s="96"/>
      <c r="D27" s="99">
        <f>C10+E10</f>
        <v>42965.291666666664</v>
      </c>
      <c r="E27" s="100"/>
      <c r="F27" s="46"/>
      <c r="G27" s="2"/>
      <c r="H27" s="13"/>
      <c r="I27" s="14"/>
      <c r="J27" s="13"/>
    </row>
    <row r="28" spans="2:17" ht="16.2" thickBot="1" x14ac:dyDescent="0.35">
      <c r="B28" s="97" t="s">
        <v>27</v>
      </c>
      <c r="C28" s="98"/>
      <c r="D28" s="93">
        <f ca="1">C10+F66</f>
        <v>42966.594554072035</v>
      </c>
      <c r="E28" s="94"/>
      <c r="F28" s="47">
        <f ca="1">+SUM(G31:G66)</f>
        <v>1.3028874053707951</v>
      </c>
      <c r="G28" s="101" t="s">
        <v>51</v>
      </c>
      <c r="H28" s="101"/>
      <c r="I28" s="101"/>
      <c r="J28" s="101"/>
      <c r="K28" s="101"/>
      <c r="L28" s="101"/>
    </row>
    <row r="29" spans="2:17" ht="15" thickBot="1" x14ac:dyDescent="0.35"/>
    <row r="30" spans="2:17" ht="15.6" x14ac:dyDescent="0.3">
      <c r="B30" s="61" t="s">
        <v>18</v>
      </c>
      <c r="C30" s="62" t="s">
        <v>37</v>
      </c>
      <c r="D30" s="62" t="s">
        <v>1</v>
      </c>
      <c r="E30" s="61" t="s">
        <v>19</v>
      </c>
      <c r="F30" s="62" t="s">
        <v>35</v>
      </c>
      <c r="G30" s="63" t="s">
        <v>20</v>
      </c>
      <c r="H30" s="62" t="s">
        <v>21</v>
      </c>
      <c r="I30" s="64" t="s">
        <v>22</v>
      </c>
      <c r="J30" s="65" t="s">
        <v>23</v>
      </c>
      <c r="K30" s="65" t="s">
        <v>24</v>
      </c>
      <c r="L30" s="66" t="s">
        <v>25</v>
      </c>
      <c r="M30" s="15" t="s">
        <v>26</v>
      </c>
    </row>
    <row r="31" spans="2:17" x14ac:dyDescent="0.3">
      <c r="B31" s="16">
        <v>1</v>
      </c>
      <c r="C31" s="17">
        <f ca="1">+OFFSET(Summary!B$11,Summary!B31,0)</f>
        <v>1</v>
      </c>
      <c r="D31" s="17" t="str">
        <f ca="1">+OFFSET(Summary!B$11,Summary!C31,1)</f>
        <v>Runner 1</v>
      </c>
      <c r="E31" s="67">
        <f>E10</f>
        <v>0.29166666666666669</v>
      </c>
      <c r="F31" s="18">
        <f ca="1">+E32</f>
        <v>0.33278758985000001</v>
      </c>
      <c r="G31" s="57">
        <f ca="1">+M31*OFFSET(Summary!B$11,Summary!C31,4)</f>
        <v>4.1120923183333338E-2</v>
      </c>
      <c r="H31" s="13"/>
      <c r="I31" s="55">
        <v>7.2</v>
      </c>
      <c r="J31" s="50">
        <v>380.88946299999975</v>
      </c>
      <c r="K31" s="50">
        <v>-358.24657999999977</v>
      </c>
      <c r="L31" s="53">
        <f>+J31+K31</f>
        <v>22.642882999999983</v>
      </c>
      <c r="M31" s="19">
        <f>+I31+J31/P32+K31/Q32</f>
        <v>7.4017661730000004</v>
      </c>
      <c r="P31" s="10" t="s">
        <v>32</v>
      </c>
      <c r="Q31" s="10" t="s">
        <v>33</v>
      </c>
    </row>
    <row r="32" spans="2:17" x14ac:dyDescent="0.3">
      <c r="B32" s="16">
        <v>2</v>
      </c>
      <c r="C32" s="17">
        <f ca="1">+OFFSET(Summary!B$11,Summary!B32,0)</f>
        <v>2</v>
      </c>
      <c r="D32" s="17" t="str">
        <f ca="1">+OFFSET(Summary!B$11,Summary!C32,1)</f>
        <v>Runner 2</v>
      </c>
      <c r="E32" s="58">
        <f ca="1">+E31+G31</f>
        <v>0.33278758985000001</v>
      </c>
      <c r="F32" s="18">
        <f t="shared" ref="F32:F65" ca="1" si="2">+E33</f>
        <v>0.36294285784096003</v>
      </c>
      <c r="G32" s="57">
        <f ca="1">+M32*OFFSET(Summary!B$11,Summary!C32,4)</f>
        <v>3.0155267990960015E-2</v>
      </c>
      <c r="H32" s="13"/>
      <c r="I32" s="55">
        <v>6.1</v>
      </c>
      <c r="J32" s="50">
        <v>195.60388183593886</v>
      </c>
      <c r="K32" s="50">
        <v>-184.4689331054708</v>
      </c>
      <c r="L32" s="53">
        <f t="shared" ref="L32:L66" si="3">+J32+K32</f>
        <v>11.134948730468068</v>
      </c>
      <c r="M32" s="19">
        <f t="shared" ref="M32:M66" si="4">+I32+J32/1000+K32/2000</f>
        <v>6.2033694152832028</v>
      </c>
      <c r="P32" s="20">
        <v>1000</v>
      </c>
      <c r="Q32" s="20">
        <v>2000</v>
      </c>
    </row>
    <row r="33" spans="2:17" x14ac:dyDescent="0.3">
      <c r="B33" s="16">
        <v>3</v>
      </c>
      <c r="C33" s="17">
        <f ca="1">+OFFSET(Summary!B$11,Summary!B33,0)</f>
        <v>3</v>
      </c>
      <c r="D33" s="17" t="str">
        <f ca="1">+OFFSET(Summary!B$11,Summary!C33,1)</f>
        <v>Runner 3</v>
      </c>
      <c r="E33" s="58">
        <f ca="1">+E32+G32</f>
        <v>0.36294285784096003</v>
      </c>
      <c r="F33" s="18">
        <f t="shared" ca="1" si="2"/>
        <v>0.38560102841387672</v>
      </c>
      <c r="G33" s="57">
        <f ca="1">+M33*OFFSET(Summary!B$11,Summary!C33,4)</f>
        <v>2.2658170572916671E-2</v>
      </c>
      <c r="H33" s="13"/>
      <c r="I33" s="55">
        <v>5.4</v>
      </c>
      <c r="J33" s="50">
        <v>78.199951171875909</v>
      </c>
      <c r="K33" s="50">
        <v>-80.478027343750909</v>
      </c>
      <c r="L33" s="53">
        <f t="shared" si="3"/>
        <v>-2.278076171875</v>
      </c>
      <c r="M33" s="19">
        <f t="shared" si="4"/>
        <v>5.4379609375000006</v>
      </c>
      <c r="Q33" s="10" t="s">
        <v>30</v>
      </c>
    </row>
    <row r="34" spans="2:17" x14ac:dyDescent="0.3">
      <c r="B34" s="16">
        <v>4</v>
      </c>
      <c r="C34" s="17">
        <f ca="1">+OFFSET(Summary!B$11,Summary!B34,0)</f>
        <v>4</v>
      </c>
      <c r="D34" s="17" t="str">
        <f ca="1">+OFFSET(Summary!B$11,Summary!C34,1)</f>
        <v>Runner 4</v>
      </c>
      <c r="E34" s="58">
        <f ca="1">+E33+G33</f>
        <v>0.38560102841387672</v>
      </c>
      <c r="F34" s="18">
        <f t="shared" ca="1" si="2"/>
        <v>0.44176015530393209</v>
      </c>
      <c r="G34" s="57">
        <f ca="1">+M34*OFFSET(Summary!B$11,Summary!C34,4)</f>
        <v>5.6159126890055339E-2</v>
      </c>
      <c r="H34" s="13"/>
      <c r="I34" s="55">
        <v>6.5898690000000002</v>
      </c>
      <c r="J34" s="50">
        <v>256.756591796875</v>
      </c>
      <c r="K34" s="50">
        <v>-215.06072998046807</v>
      </c>
      <c r="L34" s="53">
        <f t="shared" si="3"/>
        <v>41.695861816406932</v>
      </c>
      <c r="M34" s="19">
        <f t="shared" si="4"/>
        <v>6.7390952268066409</v>
      </c>
      <c r="P34" s="10" t="s">
        <v>28</v>
      </c>
      <c r="Q34" s="21">
        <v>0</v>
      </c>
    </row>
    <row r="35" spans="2:17" x14ac:dyDescent="0.3">
      <c r="B35" s="16">
        <v>5</v>
      </c>
      <c r="C35" s="17">
        <f ca="1">+OFFSET(Summary!B$11,Summary!B35,0)</f>
        <v>5</v>
      </c>
      <c r="D35" s="17" t="str">
        <f ca="1">+OFFSET(Summary!B$11,Summary!C35,1)</f>
        <v>Runner 5</v>
      </c>
      <c r="E35" s="58">
        <f t="shared" ref="E35:E66" ca="1" si="5">+E34+G34</f>
        <v>0.44176015530393209</v>
      </c>
      <c r="F35" s="18">
        <f t="shared" ca="1" si="2"/>
        <v>0.50169794842103144</v>
      </c>
      <c r="G35" s="57">
        <f ca="1">+M35*OFFSET(Summary!B$11,Summary!C35,4)</f>
        <v>5.993779311709934E-2</v>
      </c>
      <c r="H35" s="13"/>
      <c r="I35" s="55">
        <v>7.7</v>
      </c>
      <c r="J35" s="50">
        <v>304.59552001953102</v>
      </c>
      <c r="K35" s="50">
        <v>-316.38702392578102</v>
      </c>
      <c r="L35" s="53">
        <f t="shared" si="3"/>
        <v>-11.79150390625</v>
      </c>
      <c r="M35" s="19">
        <f t="shared" si="4"/>
        <v>7.846402008056641</v>
      </c>
      <c r="P35" s="10" t="s">
        <v>29</v>
      </c>
      <c r="Q35" s="21">
        <v>-0.05</v>
      </c>
    </row>
    <row r="36" spans="2:17" x14ac:dyDescent="0.3">
      <c r="B36" s="16">
        <v>6</v>
      </c>
      <c r="C36" s="17">
        <f ca="1">+OFFSET(Summary!B$11,Summary!B36,0)</f>
        <v>6</v>
      </c>
      <c r="D36" s="17" t="str">
        <f ca="1">+OFFSET(Summary!B$11,Summary!C36,1)</f>
        <v>Runner 6</v>
      </c>
      <c r="E36" s="58">
        <f t="shared" ca="1" si="5"/>
        <v>0.50169794842103144</v>
      </c>
      <c r="F36" s="18">
        <f t="shared" ca="1" si="2"/>
        <v>0.56437621908448354</v>
      </c>
      <c r="G36" s="57">
        <f ca="1">+M36*OFFSET(Summary!B$11,Summary!C36,4)</f>
        <v>6.2678270663452149E-2</v>
      </c>
      <c r="H36" s="13"/>
      <c r="I36" s="55">
        <v>7.5608019999999998</v>
      </c>
      <c r="J36" s="50">
        <v>477.53448486328011</v>
      </c>
      <c r="K36" s="50">
        <v>-379.85388183593705</v>
      </c>
      <c r="L36" s="53">
        <f t="shared" si="3"/>
        <v>97.680603027343068</v>
      </c>
      <c r="M36" s="19">
        <f t="shared" si="4"/>
        <v>7.8484095439453112</v>
      </c>
      <c r="P36" s="10" t="s">
        <v>31</v>
      </c>
      <c r="Q36" s="21">
        <v>0.15</v>
      </c>
    </row>
    <row r="37" spans="2:17" x14ac:dyDescent="0.3">
      <c r="B37" s="16">
        <v>7</v>
      </c>
      <c r="C37" s="17">
        <f ca="1">+OFFSET(Summary!B$11,Summary!B37,0)</f>
        <v>7</v>
      </c>
      <c r="D37" s="17" t="str">
        <f ca="1">+OFFSET(Summary!B$11,Summary!C37,1)</f>
        <v>Runner 7</v>
      </c>
      <c r="E37" s="58">
        <f t="shared" ca="1" si="5"/>
        <v>0.56437621908448354</v>
      </c>
      <c r="F37" s="18">
        <f t="shared" ca="1" si="2"/>
        <v>0.60149738950989862</v>
      </c>
      <c r="G37" s="57">
        <f ca="1">+M37*OFFSET(Summary!B$11,Summary!C37,4)</f>
        <v>3.7121170425415052E-2</v>
      </c>
      <c r="H37" s="13"/>
      <c r="I37" s="55">
        <v>5.9</v>
      </c>
      <c r="J37" s="50">
        <v>479.91015625000489</v>
      </c>
      <c r="K37" s="50">
        <v>-471.43286132812989</v>
      </c>
      <c r="L37" s="53">
        <f t="shared" si="3"/>
        <v>8.477294921875</v>
      </c>
      <c r="M37" s="19">
        <f t="shared" si="4"/>
        <v>6.1441937255859402</v>
      </c>
    </row>
    <row r="38" spans="2:17" x14ac:dyDescent="0.3">
      <c r="B38" s="16">
        <v>8</v>
      </c>
      <c r="C38" s="17">
        <f ca="1">+OFFSET(Summary!B$11,Summary!B38,0)</f>
        <v>8</v>
      </c>
      <c r="D38" s="17" t="str">
        <f ca="1">+OFFSET(Summary!B$11,Summary!C38,1)</f>
        <v>fvfRunner 8</v>
      </c>
      <c r="E38" s="58">
        <f t="shared" ca="1" si="5"/>
        <v>0.60149738950989862</v>
      </c>
      <c r="F38" s="18">
        <f t="shared" ca="1" si="2"/>
        <v>0.63593384205353876</v>
      </c>
      <c r="G38" s="57">
        <f ca="1">+M38*OFFSET(Summary!B$11,Summary!C38,4)</f>
        <v>3.4436452543640125E-2</v>
      </c>
      <c r="H38" s="13"/>
      <c r="I38" s="55">
        <v>5.1846839999999998</v>
      </c>
      <c r="J38" s="50">
        <v>586.73931884765307</v>
      </c>
      <c r="K38" s="50">
        <v>-523.18182373046511</v>
      </c>
      <c r="L38" s="53">
        <f t="shared" si="3"/>
        <v>63.557495117187955</v>
      </c>
      <c r="M38" s="19">
        <f t="shared" si="4"/>
        <v>5.5098324069824205</v>
      </c>
    </row>
    <row r="39" spans="2:17" x14ac:dyDescent="0.3">
      <c r="B39" s="16">
        <v>9</v>
      </c>
      <c r="C39" s="17">
        <f ca="1">+OFFSET(Summary!B$11,Summary!B39,0)</f>
        <v>9</v>
      </c>
      <c r="D39" s="17" t="str">
        <f ca="1">+OFFSET(Summary!B$11,Summary!C39,1)</f>
        <v>Runner 9</v>
      </c>
      <c r="E39" s="58">
        <f t="shared" ca="1" si="5"/>
        <v>0.63593384205353876</v>
      </c>
      <c r="F39" s="18">
        <f t="shared" ca="1" si="2"/>
        <v>0.66725720703324454</v>
      </c>
      <c r="G39" s="57">
        <f ca="1">+M39*OFFSET(Summary!B$11,Summary!C39,4)</f>
        <v>3.1323364979705837E-2</v>
      </c>
      <c r="H39" s="13"/>
      <c r="I39" s="55">
        <v>4.9897520000000002</v>
      </c>
      <c r="J39" s="50">
        <v>585.37548828125909</v>
      </c>
      <c r="K39" s="50">
        <v>-781.14105224610307</v>
      </c>
      <c r="L39" s="53">
        <f t="shared" si="3"/>
        <v>-195.76556396484398</v>
      </c>
      <c r="M39" s="19">
        <f t="shared" si="4"/>
        <v>5.1845569621582079</v>
      </c>
      <c r="P39" s="10" t="s">
        <v>34</v>
      </c>
      <c r="Q39" s="22">
        <v>41383.770833333336</v>
      </c>
    </row>
    <row r="40" spans="2:17" x14ac:dyDescent="0.3">
      <c r="B40" s="16">
        <v>10</v>
      </c>
      <c r="C40" s="17">
        <f ca="1">+OFFSET(Summary!B$11,Summary!B40,0)</f>
        <v>10</v>
      </c>
      <c r="D40" s="17" t="str">
        <f ca="1">+OFFSET(Summary!B$11,Summary!C40,1)</f>
        <v>Runner 10</v>
      </c>
      <c r="E40" s="58">
        <f t="shared" ca="1" si="5"/>
        <v>0.66725720703324454</v>
      </c>
      <c r="F40" s="18">
        <f t="shared" ca="1" si="2"/>
        <v>0.72222957903404472</v>
      </c>
      <c r="G40" s="57">
        <f ca="1">+M40*OFFSET(Summary!B$11,Summary!C40,4)</f>
        <v>5.4972372000800233E-2</v>
      </c>
      <c r="H40" s="13"/>
      <c r="I40" s="55">
        <v>8.2266399999999997</v>
      </c>
      <c r="J40" s="50">
        <v>173.10723876953102</v>
      </c>
      <c r="K40" s="50">
        <v>-134.18591308593705</v>
      </c>
      <c r="L40" s="53">
        <f t="shared" si="3"/>
        <v>38.921325683593977</v>
      </c>
      <c r="M40" s="19">
        <f t="shared" si="4"/>
        <v>8.3326542822265619</v>
      </c>
      <c r="P40" s="10" t="s">
        <v>34</v>
      </c>
      <c r="Q40" s="22">
        <v>41384.270833333336</v>
      </c>
    </row>
    <row r="41" spans="2:17" x14ac:dyDescent="0.3">
      <c r="B41" s="16">
        <v>11</v>
      </c>
      <c r="C41" s="17">
        <f ca="1">+OFFSET(Summary!B$11,Summary!B41,0)</f>
        <v>11</v>
      </c>
      <c r="D41" s="17" t="str">
        <f ca="1">+OFFSET(Summary!B$11,Summary!C41,1)</f>
        <v>Runner 11</v>
      </c>
      <c r="E41" s="58">
        <f t="shared" ca="1" si="5"/>
        <v>0.72222957903404472</v>
      </c>
      <c r="F41" s="18">
        <f t="shared" ca="1" si="2"/>
        <v>0.74400656494382456</v>
      </c>
      <c r="G41" s="57">
        <f ca="1">+M41*OFFSET(Summary!B$11,Summary!C41,4)</f>
        <v>2.1776985909779865E-2</v>
      </c>
      <c r="H41" s="13"/>
      <c r="I41" s="55">
        <v>3.994523</v>
      </c>
      <c r="J41" s="50">
        <v>242.18475341796807</v>
      </c>
      <c r="K41" s="50">
        <v>-111.05291748046807</v>
      </c>
      <c r="L41" s="53">
        <f t="shared" si="3"/>
        <v>131.1318359375</v>
      </c>
      <c r="M41" s="19">
        <f t="shared" si="4"/>
        <v>4.1811812946777343</v>
      </c>
    </row>
    <row r="42" spans="2:17" x14ac:dyDescent="0.3">
      <c r="B42" s="16">
        <v>12</v>
      </c>
      <c r="C42" s="17">
        <f ca="1">+OFFSET(Summary!B$11,Summary!B42,0)</f>
        <v>12</v>
      </c>
      <c r="D42" s="17" t="str">
        <f ca="1">+OFFSET(Summary!B$11,Summary!C42,1)</f>
        <v>Runner 12</v>
      </c>
      <c r="E42" s="58">
        <f t="shared" ca="1" si="5"/>
        <v>0.74400656494382456</v>
      </c>
      <c r="F42" s="18">
        <f t="shared" ca="1" si="2"/>
        <v>0.78072877921004635</v>
      </c>
      <c r="G42" s="57">
        <f ca="1">+M42*OFFSET(Summary!B$11,Summary!C42,4)</f>
        <v>3.6722214266221777E-2</v>
      </c>
      <c r="H42" s="13"/>
      <c r="I42" s="55">
        <v>6.1652269999999998</v>
      </c>
      <c r="J42" s="50">
        <v>580.56719970702693</v>
      </c>
      <c r="K42" s="50">
        <v>-749.42248535155795</v>
      </c>
      <c r="L42" s="53">
        <f t="shared" si="3"/>
        <v>-168.85528564453102</v>
      </c>
      <c r="M42" s="19">
        <f t="shared" si="4"/>
        <v>6.3710829570312484</v>
      </c>
    </row>
    <row r="43" spans="2:17" x14ac:dyDescent="0.3">
      <c r="B43" s="16">
        <v>13</v>
      </c>
      <c r="C43" s="17">
        <f ca="1">+OFFSET(Summary!B$11,Summary!B43-12,0)</f>
        <v>1</v>
      </c>
      <c r="D43" s="17" t="str">
        <f ca="1">+OFFSET(Summary!B$11,Summary!C43,1)</f>
        <v>Runner 1</v>
      </c>
      <c r="E43" s="58">
        <f t="shared" ca="1" si="5"/>
        <v>0.78072877921004635</v>
      </c>
      <c r="F43" s="18">
        <f t="shared" ca="1" si="2"/>
        <v>0.81606398816740744</v>
      </c>
      <c r="G43" s="57">
        <f ca="1">+M43*OFFSET(Summary!B$11,Summary!C43,4)*(1+$Q$35)</f>
        <v>3.5335208957361114E-2</v>
      </c>
      <c r="H43" s="13"/>
      <c r="I43" s="55">
        <v>6.4</v>
      </c>
      <c r="J43" s="50">
        <v>581.74670300000014</v>
      </c>
      <c r="K43" s="50">
        <v>-573.30895900000019</v>
      </c>
      <c r="L43" s="53">
        <f t="shared" si="3"/>
        <v>8.4377439999999524</v>
      </c>
      <c r="M43" s="19">
        <f t="shared" si="4"/>
        <v>6.6950922235000006</v>
      </c>
    </row>
    <row r="44" spans="2:17" x14ac:dyDescent="0.3">
      <c r="B44" s="16">
        <v>14</v>
      </c>
      <c r="C44" s="17">
        <f ca="1">+OFFSET(Summary!B$11,Summary!B44-12,0)</f>
        <v>2</v>
      </c>
      <c r="D44" s="17" t="str">
        <f ca="1">+OFFSET(Summary!B$11,Summary!C44,1)</f>
        <v>Runner 2</v>
      </c>
      <c r="E44" s="58">
        <f t="shared" ca="1" si="5"/>
        <v>0.81606398816740744</v>
      </c>
      <c r="F44" s="18">
        <f t="shared" ca="1" si="2"/>
        <v>0.84279115832021989</v>
      </c>
      <c r="G44" s="57">
        <f ca="1">+M44*OFFSET(Summary!B$11,Summary!C44,4)*(1+$Q$35)</f>
        <v>2.6727170152812504E-2</v>
      </c>
      <c r="H44" s="13"/>
      <c r="I44" s="55">
        <v>5.2</v>
      </c>
      <c r="J44" s="50">
        <v>746.17895399999998</v>
      </c>
      <c r="K44" s="50">
        <v>-317.28271399999994</v>
      </c>
      <c r="L44" s="53">
        <f t="shared" si="3"/>
        <v>428.89624000000003</v>
      </c>
      <c r="M44" s="19">
        <f t="shared" si="4"/>
        <v>5.7875375970000009</v>
      </c>
    </row>
    <row r="45" spans="2:17" x14ac:dyDescent="0.3">
      <c r="B45" s="16">
        <v>15</v>
      </c>
      <c r="C45" s="17">
        <f ca="1">+OFFSET(Summary!B$11,Summary!B45-12,0)</f>
        <v>3</v>
      </c>
      <c r="D45" s="17" t="str">
        <f ca="1">+OFFSET(Summary!B$11,Summary!C45,1)</f>
        <v>Runner 3</v>
      </c>
      <c r="E45" s="58">
        <f t="shared" ca="1" si="5"/>
        <v>0.84279115832021989</v>
      </c>
      <c r="F45" s="18">
        <f t="shared" ca="1" si="2"/>
        <v>0.85516133195417821</v>
      </c>
      <c r="G45" s="57">
        <f ca="1">+M45*OFFSET(Summary!B$11,Summary!C45,4)*(1+$Q$35)</f>
        <v>1.2370173633958332E-2</v>
      </c>
      <c r="H45" s="13"/>
      <c r="I45" s="55">
        <v>3.3</v>
      </c>
      <c r="J45" s="50">
        <v>74.073547999999846</v>
      </c>
      <c r="K45" s="50">
        <v>-497.95410199999992</v>
      </c>
      <c r="L45" s="53">
        <f t="shared" si="3"/>
        <v>-423.88055400000007</v>
      </c>
      <c r="M45" s="19">
        <f t="shared" si="4"/>
        <v>3.1250964969999999</v>
      </c>
    </row>
    <row r="46" spans="2:17" x14ac:dyDescent="0.3">
      <c r="B46" s="16">
        <v>16</v>
      </c>
      <c r="C46" s="17">
        <f ca="1">+OFFSET(Summary!B$11,Summary!B46-12,0)</f>
        <v>4</v>
      </c>
      <c r="D46" s="17" t="str">
        <f ca="1">+OFFSET(Summary!B$11,Summary!C46,1)</f>
        <v>Runner 4</v>
      </c>
      <c r="E46" s="58">
        <f t="shared" ca="1" si="5"/>
        <v>0.85516133195417821</v>
      </c>
      <c r="F46" s="18">
        <f t="shared" ca="1" si="2"/>
        <v>0.88340893577605317</v>
      </c>
      <c r="G46" s="57">
        <f ca="1">+M46*OFFSET(Summary!B$11,Summary!C46,4)*(1+$Q$35)</f>
        <v>2.8247603821875002E-2</v>
      </c>
      <c r="H46" s="13"/>
      <c r="I46" s="55">
        <v>3.4</v>
      </c>
      <c r="J46" s="50">
        <v>245.28167700000017</v>
      </c>
      <c r="K46" s="50">
        <v>-154.3265990000001</v>
      </c>
      <c r="L46" s="53">
        <f t="shared" si="3"/>
        <v>90.955078000000071</v>
      </c>
      <c r="M46" s="19">
        <f t="shared" si="4"/>
        <v>3.5681183775000003</v>
      </c>
    </row>
    <row r="47" spans="2:17" x14ac:dyDescent="0.3">
      <c r="B47" s="16">
        <v>17</v>
      </c>
      <c r="C47" s="17">
        <f ca="1">+OFFSET(Summary!B$11,Summary!B47-12,0)</f>
        <v>5</v>
      </c>
      <c r="D47" s="17" t="str">
        <f ca="1">+OFFSET(Summary!B$11,Summary!C47,1)</f>
        <v>Runner 5</v>
      </c>
      <c r="E47" s="58">
        <f t="shared" ca="1" si="5"/>
        <v>0.88340893577605317</v>
      </c>
      <c r="F47" s="18">
        <f t="shared" ca="1" si="2"/>
        <v>0.92919757196166086</v>
      </c>
      <c r="G47" s="57">
        <f ca="1">+M47*OFFSET(Summary!B$11,Summary!C47,4)*(1+$Q$35)</f>
        <v>4.5788636185607641E-2</v>
      </c>
      <c r="H47" s="13"/>
      <c r="I47" s="55">
        <v>5.9</v>
      </c>
      <c r="J47" s="50">
        <v>565.47454900000002</v>
      </c>
      <c r="K47" s="50">
        <v>-311.68859899999995</v>
      </c>
      <c r="L47" s="53">
        <f t="shared" si="3"/>
        <v>253.78595000000007</v>
      </c>
      <c r="M47" s="19">
        <f t="shared" si="4"/>
        <v>6.3096302495000005</v>
      </c>
    </row>
    <row r="48" spans="2:17" x14ac:dyDescent="0.3">
      <c r="B48" s="16">
        <v>18</v>
      </c>
      <c r="C48" s="17">
        <f ca="1">+OFFSET(Summary!B$11,Summary!B48-12,0)</f>
        <v>6</v>
      </c>
      <c r="D48" s="17" t="str">
        <f ca="1">+OFFSET(Summary!B$11,Summary!C48,1)</f>
        <v>Runner 6</v>
      </c>
      <c r="E48" s="58">
        <f t="shared" ca="1" si="5"/>
        <v>0.92919757196166086</v>
      </c>
      <c r="F48" s="18">
        <f t="shared" ca="1" si="2"/>
        <v>0.97066610324042824</v>
      </c>
      <c r="G48" s="57">
        <f ca="1">+M48*OFFSET(Summary!B$11,Summary!C48,4)*(1+$Q$35)</f>
        <v>4.1468531278767366E-2</v>
      </c>
      <c r="H48" s="13"/>
      <c r="I48" s="55">
        <v>5.2</v>
      </c>
      <c r="J48" s="50">
        <v>384.33935499999984</v>
      </c>
      <c r="K48" s="50">
        <v>-236.92858799999999</v>
      </c>
      <c r="L48" s="53">
        <f t="shared" si="3"/>
        <v>147.41076699999985</v>
      </c>
      <c r="M48" s="19">
        <f t="shared" si="4"/>
        <v>5.4658750610000002</v>
      </c>
    </row>
    <row r="49" spans="2:13" x14ac:dyDescent="0.3">
      <c r="B49" s="16">
        <v>19</v>
      </c>
      <c r="C49" s="17">
        <f ca="1">+OFFSET(Summary!B$11,Summary!B49-12,0)</f>
        <v>7</v>
      </c>
      <c r="D49" s="17" t="str">
        <f ca="1">+OFFSET(Summary!B$11,Summary!C49,1)</f>
        <v>Runner 7</v>
      </c>
      <c r="E49" s="58">
        <f t="shared" ca="1" si="5"/>
        <v>0.97066610324042824</v>
      </c>
      <c r="F49" s="18">
        <f t="shared" ca="1" si="2"/>
        <v>1.0029760126746938</v>
      </c>
      <c r="G49" s="57">
        <f ca="1">+M49*OFFSET(Summary!B$11,Summary!C49,4)*(1+$Q$35)</f>
        <v>3.2309909434265621E-2</v>
      </c>
      <c r="H49" s="13"/>
      <c r="I49" s="55">
        <v>5.6</v>
      </c>
      <c r="J49" s="50">
        <v>282.01208699999984</v>
      </c>
      <c r="K49" s="50">
        <v>-505.39874499999985</v>
      </c>
      <c r="L49" s="53">
        <f t="shared" si="3"/>
        <v>-223.38665800000001</v>
      </c>
      <c r="M49" s="19">
        <f t="shared" si="4"/>
        <v>5.6293127145000001</v>
      </c>
    </row>
    <row r="50" spans="2:13" x14ac:dyDescent="0.3">
      <c r="B50" s="16">
        <v>20</v>
      </c>
      <c r="C50" s="17">
        <f ca="1">+OFFSET(Summary!B$11,Summary!B50-12,0)</f>
        <v>8</v>
      </c>
      <c r="D50" s="17" t="str">
        <f ca="1">+OFFSET(Summary!B$11,Summary!C50,1)</f>
        <v>fvfRunner 8</v>
      </c>
      <c r="E50" s="58">
        <f t="shared" ca="1" si="5"/>
        <v>1.0029760126746938</v>
      </c>
      <c r="F50" s="18">
        <f t="shared" ca="1" si="2"/>
        <v>1.0615640038273502</v>
      </c>
      <c r="G50" s="57">
        <f ca="1">+M50*OFFSET(Summary!B$11,Summary!C50,4)*(1+$Q$35)</f>
        <v>5.8587991152656241E-2</v>
      </c>
      <c r="H50" s="13"/>
      <c r="I50" s="55">
        <v>9.6</v>
      </c>
      <c r="J50" s="50">
        <v>567.76525900000013</v>
      </c>
      <c r="K50" s="50">
        <v>-600.62823500000013</v>
      </c>
      <c r="L50" s="53">
        <f t="shared" si="3"/>
        <v>-32.862976000000003</v>
      </c>
      <c r="M50" s="19">
        <f t="shared" si="4"/>
        <v>9.8674511415000001</v>
      </c>
    </row>
    <row r="51" spans="2:13" x14ac:dyDescent="0.3">
      <c r="B51" s="16">
        <v>21</v>
      </c>
      <c r="C51" s="17">
        <f ca="1">+OFFSET(Summary!B$11,Summary!B51-12,0)</f>
        <v>9</v>
      </c>
      <c r="D51" s="17" t="str">
        <f ca="1">+OFFSET(Summary!B$11,Summary!C51,1)</f>
        <v>Runner 9</v>
      </c>
      <c r="E51" s="58">
        <f t="shared" ca="1" si="5"/>
        <v>1.0615640038273502</v>
      </c>
      <c r="F51" s="18">
        <f t="shared" ca="1" si="2"/>
        <v>1.1232288055863398</v>
      </c>
      <c r="G51" s="57">
        <f ca="1">+M51*OFFSET(Summary!B$11,Summary!C51,4)*(1+$Q$35)</f>
        <v>6.1664801758989585E-2</v>
      </c>
      <c r="H51" s="13"/>
      <c r="I51" s="55">
        <v>10.610334999999999</v>
      </c>
      <c r="J51" s="50">
        <v>344.74310600000024</v>
      </c>
      <c r="K51" s="50">
        <v>-422.60278600000026</v>
      </c>
      <c r="L51" s="53">
        <f t="shared" si="3"/>
        <v>-77.859680000000026</v>
      </c>
      <c r="M51" s="19">
        <f t="shared" si="4"/>
        <v>10.743776713000001</v>
      </c>
    </row>
    <row r="52" spans="2:13" x14ac:dyDescent="0.3">
      <c r="B52" s="16">
        <v>22</v>
      </c>
      <c r="C52" s="17">
        <f ca="1">+OFFSET(Summary!B$11,Summary!B52-12,0)</f>
        <v>10</v>
      </c>
      <c r="D52" s="17" t="str">
        <f ca="1">+OFFSET(Summary!B$11,Summary!C52,1)</f>
        <v>Runner 10</v>
      </c>
      <c r="E52" s="58">
        <f t="shared" ca="1" si="5"/>
        <v>1.1232288055863398</v>
      </c>
      <c r="F52" s="18">
        <f t="shared" ca="1" si="2"/>
        <v>1.1469013901189959</v>
      </c>
      <c r="G52" s="57">
        <f ca="1">+M52*OFFSET(Summary!B$11,Summary!C52,4)*(1+$Q$35)</f>
        <v>2.3672584532656245E-2</v>
      </c>
      <c r="H52" s="13"/>
      <c r="I52" s="55">
        <v>3.8</v>
      </c>
      <c r="J52" s="50">
        <v>128.16668700000014</v>
      </c>
      <c r="K52" s="50">
        <v>-302.0903320000001</v>
      </c>
      <c r="L52" s="53">
        <f t="shared" si="3"/>
        <v>-173.92364499999996</v>
      </c>
      <c r="M52" s="19">
        <f t="shared" si="4"/>
        <v>3.7771215209999998</v>
      </c>
    </row>
    <row r="53" spans="2:13" x14ac:dyDescent="0.3">
      <c r="B53" s="16">
        <v>23</v>
      </c>
      <c r="C53" s="17">
        <f ca="1">+OFFSET(Summary!B$11,Summary!B53-12,0)</f>
        <v>11</v>
      </c>
      <c r="D53" s="17" t="str">
        <f ca="1">+OFFSET(Summary!B$11,Summary!C53,1)</f>
        <v>Runner 11</v>
      </c>
      <c r="E53" s="58">
        <f t="shared" ca="1" si="5"/>
        <v>1.1469013901189959</v>
      </c>
      <c r="F53" s="18">
        <f t="shared" ca="1" si="2"/>
        <v>1.1808253769111834</v>
      </c>
      <c r="G53" s="57">
        <f ca="1">+M53*OFFSET(Summary!B$11,Summary!C53,4)*(1+$Q$35)</f>
        <v>3.3923986792187492E-2</v>
      </c>
      <c r="H53" s="13"/>
      <c r="I53" s="55">
        <v>6.7</v>
      </c>
      <c r="J53" s="50">
        <v>292.37774699999966</v>
      </c>
      <c r="K53" s="50">
        <v>-272.32293799999968</v>
      </c>
      <c r="L53" s="53">
        <f t="shared" si="3"/>
        <v>20.054808999999977</v>
      </c>
      <c r="M53" s="19">
        <f t="shared" si="4"/>
        <v>6.8562162779999998</v>
      </c>
    </row>
    <row r="54" spans="2:13" x14ac:dyDescent="0.3">
      <c r="B54" s="16">
        <v>24</v>
      </c>
      <c r="C54" s="17">
        <f ca="1">+OFFSET(Summary!B$11,Summary!B54-12,0)</f>
        <v>12</v>
      </c>
      <c r="D54" s="17" t="str">
        <f ca="1">+OFFSET(Summary!B$11,Summary!C54,1)</f>
        <v>Runner 12</v>
      </c>
      <c r="E54" s="58">
        <f t="shared" ca="1" si="5"/>
        <v>1.1808253769111834</v>
      </c>
      <c r="F54" s="18">
        <f t="shared" ca="1" si="2"/>
        <v>1.2038330172448604</v>
      </c>
      <c r="G54" s="57">
        <f ca="1">+M54*OFFSET(Summary!B$11,Summary!C54,4)*(1+$Q$35)</f>
        <v>2.3007640333677078E-2</v>
      </c>
      <c r="H54" s="13"/>
      <c r="I54" s="55">
        <v>3.9</v>
      </c>
      <c r="J54" s="50">
        <v>389.69384700000001</v>
      </c>
      <c r="K54" s="50">
        <v>-175.83612000000005</v>
      </c>
      <c r="L54" s="53">
        <f t="shared" si="3"/>
        <v>213.85772699999995</v>
      </c>
      <c r="M54" s="19">
        <f t="shared" si="4"/>
        <v>4.2017757869999999</v>
      </c>
    </row>
    <row r="55" spans="2:13" x14ac:dyDescent="0.3">
      <c r="B55" s="16">
        <v>25</v>
      </c>
      <c r="C55" s="17">
        <f ca="1">+OFFSET(Summary!B$11,Summary!B55-24,0)</f>
        <v>1</v>
      </c>
      <c r="D55" s="17" t="str">
        <f ca="1">+OFFSET(Summary!B$11,Summary!C55,1)</f>
        <v>Runner 1</v>
      </c>
      <c r="E55" s="58">
        <f t="shared" ca="1" si="5"/>
        <v>1.2038330172448604</v>
      </c>
      <c r="F55" s="18">
        <f t="shared" ca="1" si="2"/>
        <v>1.2244391855120826</v>
      </c>
      <c r="G55" s="57">
        <f ca="1">+M55*OFFSET(Summary!B$11,Summary!C55,4)*(1+$Q$36)</f>
        <v>2.0606168267222225E-2</v>
      </c>
      <c r="H55" s="13"/>
      <c r="I55" s="55">
        <v>3.2</v>
      </c>
      <c r="J55" s="50">
        <v>130.25055000000009</v>
      </c>
      <c r="K55" s="50">
        <v>-209.8745120000001</v>
      </c>
      <c r="L55" s="53">
        <f t="shared" si="3"/>
        <v>-79.623962000000006</v>
      </c>
      <c r="M55" s="19">
        <f t="shared" si="4"/>
        <v>3.2253132940000002</v>
      </c>
    </row>
    <row r="56" spans="2:13" x14ac:dyDescent="0.3">
      <c r="B56" s="16">
        <v>26</v>
      </c>
      <c r="C56" s="17">
        <f ca="1">+OFFSET(Summary!B$11,Summary!B56-24,0)</f>
        <v>2</v>
      </c>
      <c r="D56" s="17" t="str">
        <f ca="1">+OFFSET(Summary!B$11,Summary!C56,1)</f>
        <v>Runner 2</v>
      </c>
      <c r="E56" s="58">
        <f t="shared" ca="1" si="5"/>
        <v>1.2244391855120826</v>
      </c>
      <c r="F56" s="18">
        <f t="shared" ca="1" si="2"/>
        <v>1.2542336482786973</v>
      </c>
      <c r="G56" s="57">
        <f ca="1">+M56*OFFSET(Summary!B$11,Summary!C56,4)*(1+$Q$36)</f>
        <v>2.9794462766614582E-2</v>
      </c>
      <c r="H56" s="13"/>
      <c r="I56" s="55">
        <v>5.2</v>
      </c>
      <c r="J56" s="50">
        <v>188.537781</v>
      </c>
      <c r="K56" s="50">
        <v>-117.69012499999997</v>
      </c>
      <c r="L56" s="53">
        <f t="shared" si="3"/>
        <v>70.847656000000029</v>
      </c>
      <c r="M56" s="19">
        <f t="shared" si="4"/>
        <v>5.3296927185000005</v>
      </c>
    </row>
    <row r="57" spans="2:13" x14ac:dyDescent="0.3">
      <c r="B57" s="16">
        <v>27</v>
      </c>
      <c r="C57" s="17">
        <f ca="1">+OFFSET(Summary!B$11,Summary!B57-24,0)</f>
        <v>3</v>
      </c>
      <c r="D57" s="17" t="str">
        <f ca="1">+OFFSET(Summary!B$11,Summary!C57,1)</f>
        <v>Runner 3</v>
      </c>
      <c r="E57" s="58">
        <f t="shared" ca="1" si="5"/>
        <v>1.2542336482786973</v>
      </c>
      <c r="F57" s="18">
        <f t="shared" ca="1" si="2"/>
        <v>1.2844318662068224</v>
      </c>
      <c r="G57" s="57">
        <f ca="1">+M57*OFFSET(Summary!B$11,Summary!C57,4)*(1+$Q$36)</f>
        <v>3.0198217928124996E-2</v>
      </c>
      <c r="H57" s="13"/>
      <c r="I57" s="55">
        <v>6.1</v>
      </c>
      <c r="J57" s="50">
        <v>311.23632600000019</v>
      </c>
      <c r="K57" s="50">
        <v>-217.99908200000016</v>
      </c>
      <c r="L57" s="53">
        <f t="shared" si="3"/>
        <v>93.237244000000032</v>
      </c>
      <c r="M57" s="19">
        <f t="shared" si="4"/>
        <v>6.3022367849999998</v>
      </c>
    </row>
    <row r="58" spans="2:13" x14ac:dyDescent="0.3">
      <c r="B58" s="16">
        <v>28</v>
      </c>
      <c r="C58" s="17">
        <f ca="1">+OFFSET(Summary!B$11,Summary!B58-24,0)</f>
        <v>4</v>
      </c>
      <c r="D58" s="17" t="str">
        <f ca="1">+OFFSET(Summary!B$11,Summary!C58,1)</f>
        <v>Runner 4</v>
      </c>
      <c r="E58" s="58">
        <f t="shared" ca="1" si="5"/>
        <v>1.2844318662068224</v>
      </c>
      <c r="F58" s="18">
        <f t="shared" ca="1" si="2"/>
        <v>1.3105719965218223</v>
      </c>
      <c r="G58" s="57">
        <f ca="1">+M58*OFFSET(Summary!B$11,Summary!C58,4)*(1+$Q$36)</f>
        <v>2.6140130315000003E-2</v>
      </c>
      <c r="H58" s="13"/>
      <c r="I58" s="55">
        <v>2.7</v>
      </c>
      <c r="J58" s="50">
        <v>95.180176999999958</v>
      </c>
      <c r="K58" s="50">
        <v>-135.02881000000002</v>
      </c>
      <c r="L58" s="53">
        <f t="shared" si="3"/>
        <v>-39.848633000000063</v>
      </c>
      <c r="M58" s="19">
        <f t="shared" si="4"/>
        <v>2.7276657720000004</v>
      </c>
    </row>
    <row r="59" spans="2:13" x14ac:dyDescent="0.3">
      <c r="B59" s="16">
        <v>29</v>
      </c>
      <c r="C59" s="17">
        <f ca="1">+OFFSET(Summary!B$11,Summary!B59-24,0)</f>
        <v>5</v>
      </c>
      <c r="D59" s="17" t="str">
        <f ca="1">+OFFSET(Summary!B$11,Summary!C59,1)</f>
        <v>Runner 5</v>
      </c>
      <c r="E59" s="58">
        <f t="shared" ca="1" si="5"/>
        <v>1.3105719965218223</v>
      </c>
      <c r="F59" s="18">
        <f t="shared" ca="1" si="2"/>
        <v>1.3462496236151036</v>
      </c>
      <c r="G59" s="57">
        <f ca="1">+M59*OFFSET(Summary!B$11,Summary!C59,4)*(1+$Q$36)</f>
        <v>3.5677627093281247E-2</v>
      </c>
      <c r="H59" s="13"/>
      <c r="I59" s="55">
        <v>4</v>
      </c>
      <c r="J59" s="50">
        <v>163.25726200000008</v>
      </c>
      <c r="K59" s="50">
        <v>-203.86108300000012</v>
      </c>
      <c r="L59" s="53">
        <f t="shared" si="3"/>
        <v>-40.603821000000039</v>
      </c>
      <c r="M59" s="19">
        <f t="shared" si="4"/>
        <v>4.0613267205000003</v>
      </c>
    </row>
    <row r="60" spans="2:13" x14ac:dyDescent="0.3">
      <c r="B60" s="16">
        <v>30</v>
      </c>
      <c r="C60" s="17">
        <f ca="1">+OFFSET(Summary!B$11,Summary!B60-24,0)</f>
        <v>6</v>
      </c>
      <c r="D60" s="17" t="str">
        <f ca="1">+OFFSET(Summary!B$11,Summary!C60,1)</f>
        <v>Runner 6</v>
      </c>
      <c r="E60" s="58">
        <f t="shared" ca="1" si="5"/>
        <v>1.3462496236151036</v>
      </c>
      <c r="F60" s="18">
        <f t="shared" ca="1" si="2"/>
        <v>1.3835758250471197</v>
      </c>
      <c r="G60" s="57">
        <f ca="1">+M60*OFFSET(Summary!B$11,Summary!C60,4)*(1+$Q$36)</f>
        <v>3.7326201432016169E-2</v>
      </c>
      <c r="H60" s="13"/>
      <c r="I60" s="55">
        <v>4</v>
      </c>
      <c r="J60" s="51">
        <v>161.596435546875</v>
      </c>
      <c r="K60" s="51">
        <v>-194.68927001953102</v>
      </c>
      <c r="L60" s="53">
        <f t="shared" si="3"/>
        <v>-33.092834472656023</v>
      </c>
      <c r="M60" s="19">
        <f t="shared" si="4"/>
        <v>4.06425180053711</v>
      </c>
    </row>
    <row r="61" spans="2:13" x14ac:dyDescent="0.3">
      <c r="B61" s="16">
        <v>31</v>
      </c>
      <c r="C61" s="17">
        <f ca="1">+OFFSET(Summary!B$11,Summary!B61-24,0)</f>
        <v>7</v>
      </c>
      <c r="D61" s="17" t="str">
        <f ca="1">+OFFSET(Summary!B$11,Summary!C61,1)</f>
        <v>Runner 7</v>
      </c>
      <c r="E61" s="58">
        <f t="shared" ca="1" si="5"/>
        <v>1.3835758250471197</v>
      </c>
      <c r="F61" s="18">
        <f t="shared" ca="1" si="2"/>
        <v>1.4182475326123072</v>
      </c>
      <c r="G61" s="57">
        <f ca="1">+M61*OFFSET(Summary!B$11,Summary!C61,4)*(1+$Q$36)</f>
        <v>3.4671707565187497E-2</v>
      </c>
      <c r="H61" s="13"/>
      <c r="I61" s="55">
        <v>4.9000000000000004</v>
      </c>
      <c r="J61" s="50">
        <v>240.32421899999997</v>
      </c>
      <c r="K61" s="50">
        <v>-300.18688999999995</v>
      </c>
      <c r="L61" s="53">
        <f t="shared" si="3"/>
        <v>-59.862670999999978</v>
      </c>
      <c r="M61" s="19">
        <f t="shared" si="4"/>
        <v>4.9902307740000005</v>
      </c>
    </row>
    <row r="62" spans="2:13" x14ac:dyDescent="0.3">
      <c r="B62" s="16">
        <v>32</v>
      </c>
      <c r="C62" s="17">
        <f ca="1">+OFFSET(Summary!B$11,Summary!B62-24,0)</f>
        <v>8</v>
      </c>
      <c r="D62" s="17" t="str">
        <f ca="1">+OFFSET(Summary!B$11,Summary!C62,1)</f>
        <v>fvfRunner 8</v>
      </c>
      <c r="E62" s="58">
        <f t="shared" ca="1" si="5"/>
        <v>1.4182475326123072</v>
      </c>
      <c r="F62" s="18">
        <f t="shared" ca="1" si="2"/>
        <v>1.4402774578819946</v>
      </c>
      <c r="G62" s="57">
        <f ca="1">+M62*OFFSET(Summary!B$11,Summary!C62,4)*(1+$Q$36)</f>
        <v>2.2029925269687497E-2</v>
      </c>
      <c r="H62" s="13"/>
      <c r="I62" s="55">
        <v>3.1</v>
      </c>
      <c r="J62" s="50">
        <v>61.141846000000101</v>
      </c>
      <c r="K62" s="50">
        <v>-192.21753000000012</v>
      </c>
      <c r="L62" s="53">
        <f t="shared" si="3"/>
        <v>-131.07568400000002</v>
      </c>
      <c r="M62" s="19">
        <f t="shared" si="4"/>
        <v>3.0650330810000002</v>
      </c>
    </row>
    <row r="63" spans="2:13" x14ac:dyDescent="0.3">
      <c r="B63" s="16">
        <v>33</v>
      </c>
      <c r="C63" s="17">
        <f ca="1">+OFFSET(Summary!B$11,Summary!B63-24,0)</f>
        <v>9</v>
      </c>
      <c r="D63" s="17" t="str">
        <f ca="1">+OFFSET(Summary!B$11,Summary!C63,1)</f>
        <v>Runner 9</v>
      </c>
      <c r="E63" s="58">
        <f t="shared" ca="1" si="5"/>
        <v>1.4402774578819946</v>
      </c>
      <c r="F63" s="18">
        <f t="shared" ca="1" si="2"/>
        <v>1.4748940863658486</v>
      </c>
      <c r="G63" s="57">
        <f ca="1">+M63*OFFSET(Summary!B$11,Summary!C63,4)*(1+$Q$36)</f>
        <v>3.4616628483854162E-2</v>
      </c>
      <c r="H63" s="13"/>
      <c r="I63" s="55">
        <v>4.6567879999999997</v>
      </c>
      <c r="J63" s="50">
        <v>367.59496999999976</v>
      </c>
      <c r="K63" s="50">
        <v>-84.159239999999727</v>
      </c>
      <c r="L63" s="53">
        <f t="shared" si="3"/>
        <v>283.43573000000004</v>
      </c>
      <c r="M63" s="19">
        <f t="shared" si="4"/>
        <v>4.9823033499999996</v>
      </c>
    </row>
    <row r="64" spans="2:13" x14ac:dyDescent="0.3">
      <c r="B64" s="16">
        <v>34</v>
      </c>
      <c r="C64" s="17">
        <f ca="1">+OFFSET(Summary!B$11,Summary!B64-24,0)</f>
        <v>10</v>
      </c>
      <c r="D64" s="17" t="str">
        <f ca="1">+OFFSET(Summary!B$11,Summary!C64,1)</f>
        <v>Runner 10</v>
      </c>
      <c r="E64" s="58">
        <f t="shared" ca="1" si="5"/>
        <v>1.4748940863658486</v>
      </c>
      <c r="F64" s="18">
        <f t="shared" ca="1" si="2"/>
        <v>1.5138341688255101</v>
      </c>
      <c r="G64" s="57">
        <f ca="1">+M64*OFFSET(Summary!B$11,Summary!C64,4)*(1+$Q$36)</f>
        <v>3.8940082459661456E-2</v>
      </c>
      <c r="H64" s="13"/>
      <c r="I64" s="55">
        <v>5.2</v>
      </c>
      <c r="J64" s="50">
        <v>145.59551899999997</v>
      </c>
      <c r="K64" s="50">
        <v>-425.97936900000002</v>
      </c>
      <c r="L64" s="53">
        <f t="shared" si="3"/>
        <v>-280.38385000000005</v>
      </c>
      <c r="M64" s="19">
        <f t="shared" si="4"/>
        <v>5.1326058344999996</v>
      </c>
    </row>
    <row r="65" spans="2:13" x14ac:dyDescent="0.3">
      <c r="B65" s="16">
        <v>35</v>
      </c>
      <c r="C65" s="17">
        <f ca="1">+OFFSET(Summary!B$11,Summary!B65-24,0)</f>
        <v>11</v>
      </c>
      <c r="D65" s="17" t="str">
        <f ca="1">+OFFSET(Summary!B$11,Summary!C65,1)</f>
        <v>Runner 11</v>
      </c>
      <c r="E65" s="58">
        <f t="shared" ca="1" si="5"/>
        <v>1.5138341688255101</v>
      </c>
      <c r="F65" s="18">
        <f t="shared" ca="1" si="2"/>
        <v>1.5453168518842342</v>
      </c>
      <c r="G65" s="57">
        <f ca="1">+M65*OFFSET(Summary!B$11,Summary!C65,4)*(1+$Q$36)</f>
        <v>3.1482683058723947E-2</v>
      </c>
      <c r="H65" s="13"/>
      <c r="I65" s="55">
        <v>5.0999999999999996</v>
      </c>
      <c r="J65" s="51">
        <v>318.06335600000011</v>
      </c>
      <c r="K65" s="51">
        <v>-323.6481950000001</v>
      </c>
      <c r="L65" s="53">
        <f t="shared" si="3"/>
        <v>-5.5848389999999881</v>
      </c>
      <c r="M65" s="19">
        <f t="shared" si="4"/>
        <v>5.2562392584999991</v>
      </c>
    </row>
    <row r="66" spans="2:13" ht="15" thickBot="1" x14ac:dyDescent="0.35">
      <c r="B66" s="23">
        <v>36</v>
      </c>
      <c r="C66" s="24">
        <f ca="1">+OFFSET(Summary!B$11,Summary!B66-24,0)</f>
        <v>12</v>
      </c>
      <c r="D66" s="24" t="str">
        <f ca="1">+OFFSET(Summary!B$11,Summary!C66,1)</f>
        <v>Runner 12</v>
      </c>
      <c r="E66" s="59">
        <f t="shared" ca="1" si="5"/>
        <v>1.5453168518842342</v>
      </c>
      <c r="F66" s="25">
        <f ca="1">+E66+G66</f>
        <v>1.5945540720374616</v>
      </c>
      <c r="G66" s="60">
        <f ca="1">+M66*OFFSET(Summary!B$11,Summary!C66,4)*(1+$Q$36)</f>
        <v>4.9237220153227429E-2</v>
      </c>
      <c r="H66" s="26"/>
      <c r="I66" s="56">
        <v>7.2</v>
      </c>
      <c r="J66" s="52">
        <v>407.18218899999988</v>
      </c>
      <c r="K66" s="52">
        <v>-358.08422699999994</v>
      </c>
      <c r="L66" s="54">
        <f t="shared" si="3"/>
        <v>49.097961999999939</v>
      </c>
      <c r="M66" s="27">
        <f t="shared" si="4"/>
        <v>7.4281400755000009</v>
      </c>
    </row>
    <row r="69" spans="2:13" x14ac:dyDescent="0.3">
      <c r="G69" s="28"/>
    </row>
    <row r="70" spans="2:13" x14ac:dyDescent="0.3">
      <c r="G70" s="28"/>
    </row>
  </sheetData>
  <sheetProtection algorithmName="SHA-512" hashValue="USq1ebNo9UPc+OugdEg8M2/yUiJtV0cKq0QMK4g6xdn9HGAVcY0A2xcyJYNNNXvdoKHfhwxeqUn/bbEFlFVw5g==" saltValue="uyT6M3KF5uszCV+4M5a5ew==" spinCount="100000" sheet="1" objects="1" scenarios="1" selectLockedCells="1"/>
  <protectedRanges>
    <protectedRange sqref="D12:E26 C12:C28 I28" name="Range1"/>
    <protectedRange sqref="E12:E23 C16:D16" name="Range1_1"/>
    <protectedRange sqref="C15:D15 C18:D18" name="Range1_2"/>
    <protectedRange sqref="C22:D22" name="Range1_3"/>
    <protectedRange sqref="D23 C23:C28 D24:E26 I28" name="Range1_4"/>
    <protectedRange sqref="C21:D21 C19:D19" name="Range1_5"/>
  </protectedRanges>
  <mergeCells count="5">
    <mergeCell ref="D28:E28"/>
    <mergeCell ref="B27:C27"/>
    <mergeCell ref="B28:C28"/>
    <mergeCell ref="D27:E27"/>
    <mergeCell ref="G28:L28"/>
  </mergeCells>
  <conditionalFormatting sqref="E31:E66">
    <cfRule type="cellIs" dxfId="0" priority="2" operator="between">
      <formula>$Q$39</formula>
      <formula>$Q$40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Ragnar Accounting</dc:creator>
  <cp:lastModifiedBy>Ameena</cp:lastModifiedBy>
  <dcterms:created xsi:type="dcterms:W3CDTF">2011-08-18T21:19:56Z</dcterms:created>
  <dcterms:modified xsi:type="dcterms:W3CDTF">2017-08-02T04:13:48Z</dcterms:modified>
</cp:coreProperties>
</file>