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Great River\GR 2016\Race Documents\Pace calc\"/>
    </mc:Choice>
  </mc:AlternateContent>
  <bookViews>
    <workbookView xWindow="0" yWindow="0" windowWidth="23040" windowHeight="9972"/>
  </bookViews>
  <sheets>
    <sheet name="Summary" sheetId="2" r:id="rId1"/>
  </sheets>
  <calcPr calcId="152511"/>
</workbook>
</file>

<file path=xl/calcChain.xml><?xml version="1.0" encoding="utf-8"?>
<calcChain xmlns="http://schemas.openxmlformats.org/spreadsheetml/2006/main">
  <c r="F15" i="2" l="1"/>
  <c r="G12" i="2" s="1"/>
  <c r="F14" i="2"/>
  <c r="F13" i="2"/>
  <c r="E29" i="2" l="1"/>
  <c r="D25" i="2"/>
  <c r="F21" i="2" l="1"/>
  <c r="F20" i="2"/>
  <c r="F19" i="2"/>
  <c r="F18" i="2"/>
  <c r="F17" i="2"/>
  <c r="F16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1" i="2" l="1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<sst xmlns="http://schemas.openxmlformats.org/spreadsheetml/2006/main" count="68" uniqueCount="54">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</sst>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</cellStyleXfs>
  <cellXfs count="87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18" fontId="0" fillId="5" borderId="0" xfId="0" applyNumberFormat="1" applyFill="1" applyProtection="1">
      <protection locked="0"/>
    </xf>
    <xf numFmtId="0" fontId="0" fillId="5" borderId="7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</xf>
    <xf numFmtId="0" fontId="0" fillId="5" borderId="8" xfId="0" applyFill="1" applyBorder="1" applyProtection="1"/>
    <xf numFmtId="41" fontId="0" fillId="0" borderId="14" xfId="0" applyNumberFormat="1" applyFill="1" applyBorder="1" applyAlignment="1" applyProtection="1">
      <alignment horizontal="center"/>
    </xf>
    <xf numFmtId="0" fontId="0" fillId="5" borderId="15" xfId="0" applyFill="1" applyBorder="1" applyProtection="1"/>
    <xf numFmtId="0" fontId="0" fillId="0" borderId="19" xfId="0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</xf>
    <xf numFmtId="0" fontId="0" fillId="5" borderId="20" xfId="0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</cellXfs>
  <cellStyles count="7">
    <cellStyle name="Normal" xfId="0" builtinId="0"/>
    <cellStyle name="Normal 2" xfId="2"/>
    <cellStyle name="Normal 2 2" xfId="3"/>
    <cellStyle name="Normal 2 2 2" xfId="4"/>
    <cellStyle name="Normal 2 3" xfId="5"/>
    <cellStyle name="Normal 3" xfId="6"/>
    <cellStyle name="Normal 4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E8" sqref="E8"/>
    </sheetView>
  </sheetViews>
  <sheetFormatPr defaultColWidth="9.21875" defaultRowHeight="14.4" x14ac:dyDescent="0.3"/>
  <cols>
    <col min="1" max="1" width="9.21875" style="20"/>
    <col min="2" max="2" width="4.77734375" style="20" bestFit="1" customWidth="1"/>
    <col min="3" max="3" width="19.21875" style="20" customWidth="1"/>
    <col min="4" max="4" width="19.77734375" style="20" customWidth="1"/>
    <col min="5" max="5" width="20" style="20" customWidth="1"/>
    <col min="6" max="7" width="20.5546875" style="20" customWidth="1"/>
    <col min="8" max="8" width="20.21875" style="20" hidden="1" customWidth="1"/>
    <col min="9" max="9" width="23.21875" style="20" customWidth="1"/>
    <col min="10" max="10" width="10.44140625" style="20" bestFit="1" customWidth="1"/>
    <col min="11" max="11" width="8.44140625" style="20" customWidth="1"/>
    <col min="12" max="12" width="10.21875" style="20" customWidth="1"/>
    <col min="13" max="13" width="16.44140625" style="20" hidden="1" customWidth="1"/>
    <col min="14" max="14" width="14" style="20" bestFit="1" customWidth="1"/>
    <col min="15" max="15" width="11.77734375" style="20" hidden="1" customWidth="1"/>
    <col min="16" max="16" width="16.21875" style="20" hidden="1" customWidth="1"/>
    <col min="17" max="17" width="22.77734375" style="20" hidden="1" customWidth="1"/>
    <col min="18" max="16384" width="9.21875" style="20"/>
  </cols>
  <sheetData>
    <row r="1" spans="2:10" x14ac:dyDescent="0.3">
      <c r="C1" s="20" t="s">
        <v>52</v>
      </c>
    </row>
    <row r="2" spans="2:10" x14ac:dyDescent="0.3">
      <c r="C2" s="20" t="s">
        <v>48</v>
      </c>
    </row>
    <row r="3" spans="2:10" x14ac:dyDescent="0.3">
      <c r="C3" s="20" t="s">
        <v>50</v>
      </c>
    </row>
    <row r="4" spans="2:10" x14ac:dyDescent="0.3">
      <c r="C4" s="20" t="s">
        <v>51</v>
      </c>
    </row>
    <row r="5" spans="2:10" x14ac:dyDescent="0.3">
      <c r="C5" s="20" t="s">
        <v>49</v>
      </c>
    </row>
    <row r="7" spans="2:10" x14ac:dyDescent="0.3">
      <c r="C7" s="20" t="s">
        <v>45</v>
      </c>
      <c r="D7" s="20" t="s">
        <v>46</v>
      </c>
      <c r="E7" s="20" t="s">
        <v>47</v>
      </c>
    </row>
    <row r="8" spans="2:10" ht="15" thickBot="1" x14ac:dyDescent="0.35">
      <c r="C8" s="49">
        <v>42594</v>
      </c>
      <c r="D8" s="49">
        <v>42595</v>
      </c>
      <c r="E8" s="67">
        <v>0.29166666666666669</v>
      </c>
    </row>
    <row r="9" spans="2:10" ht="15" thickBot="1" x14ac:dyDescent="0.35">
      <c r="B9" s="1" t="s">
        <v>0</v>
      </c>
      <c r="C9" s="52" t="s">
        <v>39</v>
      </c>
      <c r="D9" s="17" t="s">
        <v>2</v>
      </c>
      <c r="E9" s="17" t="s">
        <v>43</v>
      </c>
      <c r="F9" s="2" t="s">
        <v>44</v>
      </c>
      <c r="G9" s="3" t="s">
        <v>3</v>
      </c>
      <c r="H9" s="1" t="s">
        <v>4</v>
      </c>
    </row>
    <row r="10" spans="2:10" x14ac:dyDescent="0.3">
      <c r="B10" s="14">
        <v>1</v>
      </c>
      <c r="C10" s="44" t="s">
        <v>5</v>
      </c>
      <c r="D10" s="69" t="s">
        <v>6</v>
      </c>
      <c r="E10" s="43">
        <v>8</v>
      </c>
      <c r="F10" s="21">
        <f>TIME(0,E10,(E10-ROUNDDOWN(E10,0))*60)</f>
        <v>5.5555555555555558E-3</v>
      </c>
      <c r="G10" s="4">
        <f t="shared" ref="G10:G21" si="0">RANK(F10,$F$10:$F$21,1)</f>
        <v>4</v>
      </c>
      <c r="H10" s="68"/>
      <c r="J10" s="22"/>
    </row>
    <row r="11" spans="2:10" x14ac:dyDescent="0.3">
      <c r="B11" s="8">
        <v>2</v>
      </c>
      <c r="C11" s="45" t="s">
        <v>7</v>
      </c>
      <c r="D11" s="69" t="s">
        <v>6</v>
      </c>
      <c r="E11" s="43">
        <v>7</v>
      </c>
      <c r="F11" s="21">
        <f t="shared" ref="F11:F21" si="1">TIME(0,E11,(E11-ROUNDDOWN(E11,0))*60)</f>
        <v>4.8611111111111112E-3</v>
      </c>
      <c r="G11" s="4">
        <f t="shared" si="0"/>
        <v>2</v>
      </c>
      <c r="H11" s="66"/>
    </row>
    <row r="12" spans="2:10" x14ac:dyDescent="0.3">
      <c r="B12" s="8">
        <v>3</v>
      </c>
      <c r="C12" s="45" t="s">
        <v>8</v>
      </c>
      <c r="D12" s="69" t="s">
        <v>6</v>
      </c>
      <c r="E12" s="43">
        <v>6</v>
      </c>
      <c r="F12" s="21">
        <f t="shared" si="1"/>
        <v>4.1666666666666666E-3</v>
      </c>
      <c r="G12" s="4">
        <f>RANK(F12,$F$10:$F$21,1)</f>
        <v>1</v>
      </c>
      <c r="H12" s="66"/>
    </row>
    <row r="13" spans="2:10" x14ac:dyDescent="0.3">
      <c r="B13" s="7">
        <v>4</v>
      </c>
      <c r="C13" s="46" t="s">
        <v>9</v>
      </c>
      <c r="D13" s="69" t="s">
        <v>6</v>
      </c>
      <c r="E13" s="43">
        <v>12</v>
      </c>
      <c r="F13" s="21">
        <f>TIME(0,E13,(E13-ROUNDDOWN(E13,0))*60)</f>
        <v>8.3333333333333332E-3</v>
      </c>
      <c r="G13" s="5">
        <f t="shared" si="0"/>
        <v>12</v>
      </c>
      <c r="H13" s="70"/>
    </row>
    <row r="14" spans="2:10" x14ac:dyDescent="0.3">
      <c r="B14" s="8">
        <v>5</v>
      </c>
      <c r="C14" s="45" t="s">
        <v>10</v>
      </c>
      <c r="D14" s="69" t="s">
        <v>6</v>
      </c>
      <c r="E14" s="43">
        <v>11</v>
      </c>
      <c r="F14" s="21">
        <f>TIME(0,E14,(E14-ROUNDDOWN(E14,0))*60)</f>
        <v>7.6388888888888886E-3</v>
      </c>
      <c r="G14" s="4">
        <f t="shared" si="0"/>
        <v>10</v>
      </c>
      <c r="H14" s="66"/>
    </row>
    <row r="15" spans="2:10" x14ac:dyDescent="0.3">
      <c r="B15" s="8">
        <v>6</v>
      </c>
      <c r="C15" s="45" t="s">
        <v>11</v>
      </c>
      <c r="D15" s="69" t="s">
        <v>6</v>
      </c>
      <c r="E15" s="43">
        <v>11.5</v>
      </c>
      <c r="F15" s="21">
        <f t="shared" si="1"/>
        <v>7.9861111111111122E-3</v>
      </c>
      <c r="G15" s="4">
        <f t="shared" si="0"/>
        <v>11</v>
      </c>
      <c r="H15" s="66"/>
    </row>
    <row r="16" spans="2:10" x14ac:dyDescent="0.3">
      <c r="B16" s="8">
        <v>7</v>
      </c>
      <c r="C16" s="45" t="s">
        <v>12</v>
      </c>
      <c r="D16" s="69" t="s">
        <v>6</v>
      </c>
      <c r="E16" s="43">
        <v>8.6999999999999993</v>
      </c>
      <c r="F16" s="21">
        <f t="shared" si="1"/>
        <v>6.0416666666666665E-3</v>
      </c>
      <c r="G16" s="4">
        <f t="shared" si="0"/>
        <v>6</v>
      </c>
      <c r="H16" s="66"/>
    </row>
    <row r="17" spans="2:17" x14ac:dyDescent="0.3">
      <c r="B17" s="8">
        <v>8</v>
      </c>
      <c r="C17" s="45" t="s">
        <v>13</v>
      </c>
      <c r="D17" s="69" t="s">
        <v>6</v>
      </c>
      <c r="E17" s="43">
        <v>9</v>
      </c>
      <c r="F17" s="21">
        <f t="shared" si="1"/>
        <v>6.2499999999999995E-3</v>
      </c>
      <c r="G17" s="4">
        <f t="shared" si="0"/>
        <v>8</v>
      </c>
      <c r="H17" s="66"/>
    </row>
    <row r="18" spans="2:17" x14ac:dyDescent="0.3">
      <c r="B18" s="8">
        <v>9</v>
      </c>
      <c r="C18" s="45" t="s">
        <v>14</v>
      </c>
      <c r="D18" s="69" t="s">
        <v>6</v>
      </c>
      <c r="E18" s="43">
        <v>8.6999999999999993</v>
      </c>
      <c r="F18" s="21">
        <f t="shared" si="1"/>
        <v>6.0416666666666665E-3</v>
      </c>
      <c r="G18" s="4">
        <f t="shared" si="0"/>
        <v>6</v>
      </c>
      <c r="H18" s="66"/>
    </row>
    <row r="19" spans="2:17" x14ac:dyDescent="0.3">
      <c r="B19" s="8">
        <v>10</v>
      </c>
      <c r="C19" s="45" t="s">
        <v>15</v>
      </c>
      <c r="D19" s="69" t="s">
        <v>6</v>
      </c>
      <c r="E19" s="43">
        <v>9.5</v>
      </c>
      <c r="F19" s="21">
        <f t="shared" si="1"/>
        <v>6.5972222222222222E-3</v>
      </c>
      <c r="G19" s="4">
        <f t="shared" si="0"/>
        <v>9</v>
      </c>
      <c r="H19" s="66"/>
    </row>
    <row r="20" spans="2:17" x14ac:dyDescent="0.3">
      <c r="B20" s="8">
        <v>11</v>
      </c>
      <c r="C20" s="45" t="s">
        <v>16</v>
      </c>
      <c r="D20" s="69" t="s">
        <v>6</v>
      </c>
      <c r="E20" s="43">
        <v>7.5</v>
      </c>
      <c r="F20" s="21">
        <f t="shared" si="1"/>
        <v>5.208333333333333E-3</v>
      </c>
      <c r="G20" s="4">
        <f t="shared" si="0"/>
        <v>3</v>
      </c>
      <c r="H20" s="66"/>
    </row>
    <row r="21" spans="2:17" ht="15" thickBot="1" x14ac:dyDescent="0.35">
      <c r="B21" s="10">
        <v>12</v>
      </c>
      <c r="C21" s="47" t="s">
        <v>17</v>
      </c>
      <c r="D21" s="71" t="s">
        <v>6</v>
      </c>
      <c r="E21" s="43">
        <v>8.3000000000000007</v>
      </c>
      <c r="F21" s="21">
        <f t="shared" si="1"/>
        <v>5.7638888888888887E-3</v>
      </c>
      <c r="G21" s="11">
        <f t="shared" si="0"/>
        <v>5</v>
      </c>
      <c r="H21" s="72"/>
    </row>
    <row r="22" spans="2:17" x14ac:dyDescent="0.3">
      <c r="B22" s="14">
        <v>0</v>
      </c>
      <c r="C22" s="44" t="s">
        <v>40</v>
      </c>
      <c r="D22" s="73" t="s">
        <v>18</v>
      </c>
      <c r="E22" s="74">
        <v>0</v>
      </c>
      <c r="F22" s="18">
        <v>0</v>
      </c>
      <c r="G22" s="19">
        <v>0</v>
      </c>
      <c r="H22" s="75"/>
    </row>
    <row r="23" spans="2:17" x14ac:dyDescent="0.3">
      <c r="B23" s="8">
        <v>0</v>
      </c>
      <c r="C23" s="45" t="s">
        <v>41</v>
      </c>
      <c r="D23" s="69" t="s">
        <v>18</v>
      </c>
      <c r="E23" s="76">
        <v>0</v>
      </c>
      <c r="F23" s="15">
        <v>0</v>
      </c>
      <c r="G23" s="12">
        <v>0</v>
      </c>
      <c r="H23" s="77"/>
    </row>
    <row r="24" spans="2:17" ht="15" thickBot="1" x14ac:dyDescent="0.35">
      <c r="B24" s="9">
        <v>0</v>
      </c>
      <c r="C24" s="48" t="s">
        <v>42</v>
      </c>
      <c r="D24" s="78" t="s">
        <v>18</v>
      </c>
      <c r="E24" s="79">
        <v>0</v>
      </c>
      <c r="F24" s="16">
        <v>0</v>
      </c>
      <c r="G24" s="13">
        <v>0</v>
      </c>
      <c r="H24" s="80"/>
    </row>
    <row r="25" spans="2:17" x14ac:dyDescent="0.3">
      <c r="B25" s="58" t="s">
        <v>37</v>
      </c>
      <c r="C25" s="59"/>
      <c r="D25" s="62">
        <f>C8+E8</f>
        <v>42594.291666666664</v>
      </c>
      <c r="E25" s="63"/>
      <c r="F25" s="50"/>
      <c r="G25" s="6"/>
      <c r="H25" s="23"/>
      <c r="I25" s="24"/>
      <c r="J25" s="23"/>
    </row>
    <row r="26" spans="2:17" ht="16.2" thickBot="1" x14ac:dyDescent="0.35">
      <c r="B26" s="60" t="s">
        <v>28</v>
      </c>
      <c r="C26" s="61"/>
      <c r="D26" s="56">
        <f ca="1">C8+F64</f>
        <v>42595.629090875496</v>
      </c>
      <c r="E26" s="57"/>
      <c r="F26" s="51">
        <f ca="1">+SUM(G29:G64)</f>
        <v>1.3374242088271584</v>
      </c>
      <c r="G26" s="64" t="s">
        <v>53</v>
      </c>
      <c r="H26" s="65"/>
      <c r="I26" s="65"/>
      <c r="J26" s="65"/>
      <c r="K26" s="65"/>
      <c r="L26" s="65"/>
    </row>
    <row r="27" spans="2:17" ht="15" thickBot="1" x14ac:dyDescent="0.35"/>
    <row r="28" spans="2:17" x14ac:dyDescent="0.3">
      <c r="B28" s="25" t="s">
        <v>19</v>
      </c>
      <c r="C28" s="26" t="s">
        <v>38</v>
      </c>
      <c r="D28" s="26" t="s">
        <v>1</v>
      </c>
      <c r="E28" s="26" t="s">
        <v>20</v>
      </c>
      <c r="F28" s="26" t="s">
        <v>36</v>
      </c>
      <c r="G28" s="26" t="s">
        <v>21</v>
      </c>
      <c r="H28" s="26" t="s">
        <v>22</v>
      </c>
      <c r="I28" s="53" t="s">
        <v>23</v>
      </c>
      <c r="J28" s="53" t="s">
        <v>24</v>
      </c>
      <c r="K28" s="53" t="s">
        <v>25</v>
      </c>
      <c r="L28" s="27" t="s">
        <v>26</v>
      </c>
      <c r="M28" s="27" t="s">
        <v>27</v>
      </c>
    </row>
    <row r="29" spans="2:17" x14ac:dyDescent="0.3">
      <c r="B29" s="28">
        <v>1</v>
      </c>
      <c r="C29" s="29">
        <f ca="1">+OFFSET(Summary!B$9,Summary!B29,0)</f>
        <v>1</v>
      </c>
      <c r="D29" s="29" t="str">
        <f ca="1">+OFFSET(Summary!B$9,Summary!C29,1)</f>
        <v>Runner 1</v>
      </c>
      <c r="E29" s="81">
        <f>E8</f>
        <v>0.29166666666666669</v>
      </c>
      <c r="F29" s="30">
        <f ca="1">+E30</f>
        <v>0.33392912071388892</v>
      </c>
      <c r="G29" s="31">
        <f ca="1">+M29*OFFSET(Summary!B$9,Summary!C29,4)</f>
        <v>4.2262454047222231E-2</v>
      </c>
      <c r="H29" s="23"/>
      <c r="I29" s="82">
        <v>7.4</v>
      </c>
      <c r="J29" s="83">
        <v>391.84057400000029</v>
      </c>
      <c r="K29" s="83">
        <v>-369.1976910000003</v>
      </c>
      <c r="L29" s="54">
        <f>+J29+K29</f>
        <v>22.642882999999983</v>
      </c>
      <c r="M29" s="32">
        <f>+I29+J29/P30+K29/Q30</f>
        <v>7.6072417285000009</v>
      </c>
      <c r="P29" s="20" t="s">
        <v>33</v>
      </c>
      <c r="Q29" s="20" t="s">
        <v>34</v>
      </c>
    </row>
    <row r="30" spans="2:17" x14ac:dyDescent="0.3">
      <c r="B30" s="28">
        <v>2</v>
      </c>
      <c r="C30" s="29">
        <f ca="1">+OFFSET(Summary!B$9,Summary!B30,0)</f>
        <v>2</v>
      </c>
      <c r="D30" s="29" t="str">
        <f ca="1">+OFFSET(Summary!B$9,Summary!C30,1)</f>
        <v>Runner 2</v>
      </c>
      <c r="E30" s="30">
        <f ca="1">+E29+G29</f>
        <v>0.33392912071388892</v>
      </c>
      <c r="F30" s="30">
        <f t="shared" ref="F30:F63" ca="1" si="2">+E31</f>
        <v>0.36408438870484894</v>
      </c>
      <c r="G30" s="31">
        <f ca="1">+M30*OFFSET(Summary!B$9,Summary!C30,4)</f>
        <v>3.0155267990960015E-2</v>
      </c>
      <c r="H30" s="23"/>
      <c r="I30" s="82">
        <v>6.1</v>
      </c>
      <c r="J30" s="83">
        <v>195.60388183593886</v>
      </c>
      <c r="K30" s="83">
        <v>-184.4689331054708</v>
      </c>
      <c r="L30" s="54">
        <f t="shared" ref="L30:L64" si="3">+J30+K30</f>
        <v>11.134948730468068</v>
      </c>
      <c r="M30" s="32">
        <f t="shared" ref="M30:M64" si="4">+I30+J30/1000+K30/2000</f>
        <v>6.2033694152832028</v>
      </c>
      <c r="P30" s="33">
        <v>1000</v>
      </c>
      <c r="Q30" s="33">
        <v>2000</v>
      </c>
    </row>
    <row r="31" spans="2:17" x14ac:dyDescent="0.3">
      <c r="B31" s="28">
        <v>3</v>
      </c>
      <c r="C31" s="29">
        <f ca="1">+OFFSET(Summary!B$9,Summary!B31,0)</f>
        <v>3</v>
      </c>
      <c r="D31" s="29" t="str">
        <f ca="1">+OFFSET(Summary!B$9,Summary!C31,1)</f>
        <v>Runner 3</v>
      </c>
      <c r="E31" s="30">
        <f ca="1">+E30+G30</f>
        <v>0.36408438870484894</v>
      </c>
      <c r="F31" s="30">
        <f t="shared" ca="1" si="2"/>
        <v>0.38674255927776563</v>
      </c>
      <c r="G31" s="31">
        <f ca="1">+M31*OFFSET(Summary!B$9,Summary!C31,4)</f>
        <v>2.2658170572916671E-2</v>
      </c>
      <c r="H31" s="23"/>
      <c r="I31" s="82">
        <v>5.4</v>
      </c>
      <c r="J31" s="83">
        <v>78.199951171875909</v>
      </c>
      <c r="K31" s="83">
        <v>-80.478027343750909</v>
      </c>
      <c r="L31" s="54">
        <f t="shared" si="3"/>
        <v>-2.278076171875</v>
      </c>
      <c r="M31" s="32">
        <f t="shared" si="4"/>
        <v>5.4379609375000006</v>
      </c>
      <c r="Q31" s="20" t="s">
        <v>31</v>
      </c>
    </row>
    <row r="32" spans="2:17" x14ac:dyDescent="0.3">
      <c r="B32" s="28">
        <v>4</v>
      </c>
      <c r="C32" s="29">
        <f ca="1">+OFFSET(Summary!B$9,Summary!B32,0)</f>
        <v>4</v>
      </c>
      <c r="D32" s="29" t="str">
        <f ca="1">+OFFSET(Summary!B$9,Summary!C32,1)</f>
        <v>Runner 4</v>
      </c>
      <c r="E32" s="30">
        <f ca="1">+E31+G31</f>
        <v>0.38674255927776563</v>
      </c>
      <c r="F32" s="30">
        <f t="shared" ca="1" si="2"/>
        <v>0.44298611116782094</v>
      </c>
      <c r="G32" s="31">
        <f ca="1">+M32*OFFSET(Summary!B$9,Summary!C32,4)</f>
        <v>5.6243551890055338E-2</v>
      </c>
      <c r="H32" s="23"/>
      <c r="I32" s="82">
        <v>6.6</v>
      </c>
      <c r="J32" s="83">
        <v>256.756591796875</v>
      </c>
      <c r="K32" s="83">
        <v>-215.06072998046807</v>
      </c>
      <c r="L32" s="54">
        <f t="shared" si="3"/>
        <v>41.695861816406932</v>
      </c>
      <c r="M32" s="32">
        <f t="shared" si="4"/>
        <v>6.7492262268066403</v>
      </c>
      <c r="P32" s="20" t="s">
        <v>29</v>
      </c>
      <c r="Q32" s="34">
        <v>0</v>
      </c>
    </row>
    <row r="33" spans="2:17" x14ac:dyDescent="0.3">
      <c r="B33" s="28">
        <v>5</v>
      </c>
      <c r="C33" s="29">
        <f ca="1">+OFFSET(Summary!B$9,Summary!B33,0)</f>
        <v>5</v>
      </c>
      <c r="D33" s="29" t="str">
        <f ca="1">+OFFSET(Summary!B$9,Summary!C33,1)</f>
        <v>Runner 5</v>
      </c>
      <c r="E33" s="30">
        <f t="shared" ref="E33:E64" ca="1" si="5">+E32+G32</f>
        <v>0.44298611116782094</v>
      </c>
      <c r="F33" s="30">
        <f t="shared" ca="1" si="2"/>
        <v>0.50292390428492029</v>
      </c>
      <c r="G33" s="31">
        <f ca="1">+M33*OFFSET(Summary!B$9,Summary!C33,4)</f>
        <v>5.993779311709934E-2</v>
      </c>
      <c r="H33" s="23"/>
      <c r="I33" s="82">
        <v>7.7</v>
      </c>
      <c r="J33" s="83">
        <v>304.59552001953102</v>
      </c>
      <c r="K33" s="83">
        <v>-316.38702392578102</v>
      </c>
      <c r="L33" s="54">
        <f t="shared" si="3"/>
        <v>-11.79150390625</v>
      </c>
      <c r="M33" s="32">
        <f t="shared" si="4"/>
        <v>7.846402008056641</v>
      </c>
      <c r="P33" s="20" t="s">
        <v>30</v>
      </c>
      <c r="Q33" s="34">
        <v>-0.05</v>
      </c>
    </row>
    <row r="34" spans="2:17" x14ac:dyDescent="0.3">
      <c r="B34" s="28">
        <v>6</v>
      </c>
      <c r="C34" s="29">
        <f ca="1">+OFFSET(Summary!B$9,Summary!B34,0)</f>
        <v>6</v>
      </c>
      <c r="D34" s="29" t="str">
        <f ca="1">+OFFSET(Summary!B$9,Summary!C34,1)</f>
        <v>Runner 6</v>
      </c>
      <c r="E34" s="30">
        <f t="shared" ca="1" si="5"/>
        <v>0.50292390428492029</v>
      </c>
      <c r="F34" s="30">
        <f t="shared" ca="1" si="2"/>
        <v>0.56751243675392793</v>
      </c>
      <c r="G34" s="31">
        <f ca="1">+M34*OFFSET(Summary!B$9,Summary!C34,4)</f>
        <v>6.4588532469007698E-2</v>
      </c>
      <c r="H34" s="23"/>
      <c r="I34" s="82">
        <v>7.8</v>
      </c>
      <c r="J34" s="83">
        <v>477.53448486328011</v>
      </c>
      <c r="K34" s="83">
        <v>-379.85388183593705</v>
      </c>
      <c r="L34" s="54">
        <f t="shared" si="3"/>
        <v>97.680603027343068</v>
      </c>
      <c r="M34" s="32">
        <f t="shared" si="4"/>
        <v>8.0876075439453103</v>
      </c>
      <c r="P34" s="20" t="s">
        <v>32</v>
      </c>
      <c r="Q34" s="34">
        <v>0.15</v>
      </c>
    </row>
    <row r="35" spans="2:17" x14ac:dyDescent="0.3">
      <c r="B35" s="28">
        <v>7</v>
      </c>
      <c r="C35" s="29">
        <f ca="1">+OFFSET(Summary!B$9,Summary!B35,0)</f>
        <v>7</v>
      </c>
      <c r="D35" s="29" t="str">
        <f ca="1">+OFFSET(Summary!B$9,Summary!C35,1)</f>
        <v>Runner 7</v>
      </c>
      <c r="E35" s="30">
        <f t="shared" ca="1" si="5"/>
        <v>0.56751243675392793</v>
      </c>
      <c r="F35" s="30">
        <f t="shared" ca="1" si="2"/>
        <v>0.604633607179343</v>
      </c>
      <c r="G35" s="31">
        <f ca="1">+M35*OFFSET(Summary!B$9,Summary!C35,4)</f>
        <v>3.7121170425415052E-2</v>
      </c>
      <c r="H35" s="23"/>
      <c r="I35" s="82">
        <v>5.9</v>
      </c>
      <c r="J35" s="83">
        <v>479.91015625000489</v>
      </c>
      <c r="K35" s="83">
        <v>-471.43286132812989</v>
      </c>
      <c r="L35" s="54">
        <f t="shared" si="3"/>
        <v>8.477294921875</v>
      </c>
      <c r="M35" s="32">
        <f t="shared" si="4"/>
        <v>6.1441937255859402</v>
      </c>
    </row>
    <row r="36" spans="2:17" x14ac:dyDescent="0.3">
      <c r="B36" s="28">
        <v>8</v>
      </c>
      <c r="C36" s="29">
        <f ca="1">+OFFSET(Summary!B$9,Summary!B36,0)</f>
        <v>8</v>
      </c>
      <c r="D36" s="29" t="str">
        <f ca="1">+OFFSET(Summary!B$9,Summary!C36,1)</f>
        <v>Runner 8</v>
      </c>
      <c r="E36" s="30">
        <f t="shared" ca="1" si="5"/>
        <v>0.604633607179343</v>
      </c>
      <c r="F36" s="30">
        <f t="shared" ca="1" si="2"/>
        <v>0.63916578472298313</v>
      </c>
      <c r="G36" s="31">
        <f ca="1">+M36*OFFSET(Summary!B$9,Summary!C36,4)</f>
        <v>3.453217754364013E-2</v>
      </c>
      <c r="H36" s="23"/>
      <c r="I36" s="82">
        <v>5.2</v>
      </c>
      <c r="J36" s="83">
        <v>586.73931884765307</v>
      </c>
      <c r="K36" s="83">
        <v>-523.18182373046511</v>
      </c>
      <c r="L36" s="54">
        <f t="shared" si="3"/>
        <v>63.557495117187955</v>
      </c>
      <c r="M36" s="32">
        <f t="shared" si="4"/>
        <v>5.5251484069824208</v>
      </c>
    </row>
    <row r="37" spans="2:17" x14ac:dyDescent="0.3">
      <c r="B37" s="28">
        <v>9</v>
      </c>
      <c r="C37" s="29">
        <f ca="1">+OFFSET(Summary!B$9,Summary!B37,0)</f>
        <v>9</v>
      </c>
      <c r="D37" s="29" t="str">
        <f ca="1">+OFFSET(Summary!B$9,Summary!C37,1)</f>
        <v>Runner 9</v>
      </c>
      <c r="E37" s="30">
        <f t="shared" ca="1" si="5"/>
        <v>0.63916578472298313</v>
      </c>
      <c r="F37" s="30">
        <f t="shared" ca="1" si="2"/>
        <v>0.67055106470268899</v>
      </c>
      <c r="G37" s="31">
        <f ca="1">+M37*OFFSET(Summary!B$9,Summary!C37,4)</f>
        <v>3.1385279979705839E-2</v>
      </c>
      <c r="H37" s="23"/>
      <c r="I37" s="82">
        <v>5</v>
      </c>
      <c r="J37" s="83">
        <v>585.37548828125909</v>
      </c>
      <c r="K37" s="83">
        <v>-781.14105224610307</v>
      </c>
      <c r="L37" s="54">
        <f t="shared" si="3"/>
        <v>-195.76556396484398</v>
      </c>
      <c r="M37" s="32">
        <f t="shared" si="4"/>
        <v>5.1948049621582078</v>
      </c>
      <c r="P37" s="20" t="s">
        <v>35</v>
      </c>
      <c r="Q37" s="35">
        <v>41383.770833333336</v>
      </c>
    </row>
    <row r="38" spans="2:17" x14ac:dyDescent="0.3">
      <c r="B38" s="28">
        <v>10</v>
      </c>
      <c r="C38" s="29">
        <f ca="1">+OFFSET(Summary!B$9,Summary!B38,0)</f>
        <v>10</v>
      </c>
      <c r="D38" s="29" t="str">
        <f ca="1">+OFFSET(Summary!B$9,Summary!C38,1)</f>
        <v>Runner 10</v>
      </c>
      <c r="E38" s="30">
        <f t="shared" ca="1" si="5"/>
        <v>0.67055106470268899</v>
      </c>
      <c r="F38" s="30">
        <f t="shared" ca="1" si="2"/>
        <v>0.72534768670348926</v>
      </c>
      <c r="G38" s="31">
        <f ca="1">+M38*OFFSET(Summary!B$9,Summary!C38,4)</f>
        <v>5.4796622000800231E-2</v>
      </c>
      <c r="H38" s="23"/>
      <c r="I38" s="82">
        <v>8.1999999999999993</v>
      </c>
      <c r="J38" s="83">
        <v>173.10723876953102</v>
      </c>
      <c r="K38" s="83">
        <v>-134.18591308593705</v>
      </c>
      <c r="L38" s="54">
        <f t="shared" si="3"/>
        <v>38.921325683593977</v>
      </c>
      <c r="M38" s="32">
        <f t="shared" si="4"/>
        <v>8.3060142822265615</v>
      </c>
      <c r="P38" s="20" t="s">
        <v>35</v>
      </c>
      <c r="Q38" s="35">
        <v>41384.270833333336</v>
      </c>
    </row>
    <row r="39" spans="2:17" x14ac:dyDescent="0.3">
      <c r="B39" s="28">
        <v>11</v>
      </c>
      <c r="C39" s="29">
        <f ca="1">+OFFSET(Summary!B$9,Summary!B39,0)</f>
        <v>11</v>
      </c>
      <c r="D39" s="29" t="str">
        <f ca="1">+OFFSET(Summary!B$9,Summary!C39,1)</f>
        <v>Runner 11</v>
      </c>
      <c r="E39" s="30">
        <f t="shared" ca="1" si="5"/>
        <v>0.72534768670348926</v>
      </c>
      <c r="F39" s="30">
        <f t="shared" ca="1" si="2"/>
        <v>0.74871569865493581</v>
      </c>
      <c r="G39" s="31">
        <f ca="1">+M39*OFFSET(Summary!B$9,Summary!C39,4)</f>
        <v>2.336801195144653E-2</v>
      </c>
      <c r="H39" s="23"/>
      <c r="I39" s="82">
        <v>4.3</v>
      </c>
      <c r="J39" s="83">
        <v>242.18475341796807</v>
      </c>
      <c r="K39" s="83">
        <v>-111.05291748046807</v>
      </c>
      <c r="L39" s="54">
        <f t="shared" si="3"/>
        <v>131.1318359375</v>
      </c>
      <c r="M39" s="32">
        <f t="shared" si="4"/>
        <v>4.486658294677734</v>
      </c>
    </row>
    <row r="40" spans="2:17" x14ac:dyDescent="0.3">
      <c r="B40" s="28">
        <v>12</v>
      </c>
      <c r="C40" s="29">
        <f ca="1">+OFFSET(Summary!B$9,Summary!B40,0)</f>
        <v>12</v>
      </c>
      <c r="D40" s="29" t="str">
        <f ca="1">+OFFSET(Summary!B$9,Summary!C40,1)</f>
        <v>Runner 12</v>
      </c>
      <c r="E40" s="30">
        <f t="shared" ca="1" si="5"/>
        <v>0.74871569865493581</v>
      </c>
      <c r="F40" s="30">
        <f t="shared" ca="1" si="2"/>
        <v>0.78390917396282422</v>
      </c>
      <c r="G40" s="31">
        <f ca="1">+M40*OFFSET(Summary!B$9,Summary!C40,4)</f>
        <v>3.5193475307888446E-2</v>
      </c>
      <c r="H40" s="23"/>
      <c r="I40" s="82">
        <v>5.9</v>
      </c>
      <c r="J40" s="83">
        <v>580.56719970702693</v>
      </c>
      <c r="K40" s="83">
        <v>-749.42248535155795</v>
      </c>
      <c r="L40" s="54">
        <f t="shared" si="3"/>
        <v>-168.85528564453102</v>
      </c>
      <c r="M40" s="32">
        <f t="shared" si="4"/>
        <v>6.1058559570312489</v>
      </c>
    </row>
    <row r="41" spans="2:17" x14ac:dyDescent="0.3">
      <c r="B41" s="28">
        <v>13</v>
      </c>
      <c r="C41" s="29">
        <f ca="1">+OFFSET(Summary!B$9,Summary!B41-12,0)</f>
        <v>1</v>
      </c>
      <c r="D41" s="29" t="str">
        <f ca="1">+OFFSET(Summary!B$9,Summary!C41,1)</f>
        <v>Runner 1</v>
      </c>
      <c r="E41" s="30">
        <f t="shared" ca="1" si="5"/>
        <v>0.78390917396282422</v>
      </c>
      <c r="F41" s="30">
        <f t="shared" ca="1" si="2"/>
        <v>0.81924438292018531</v>
      </c>
      <c r="G41" s="31">
        <f ca="1">+M41*OFFSET(Summary!B$9,Summary!C41,4)*(1+$Q$33)</f>
        <v>3.5335208957361114E-2</v>
      </c>
      <c r="H41" s="23"/>
      <c r="I41" s="82">
        <v>6.4</v>
      </c>
      <c r="J41" s="83">
        <v>581.74670300000014</v>
      </c>
      <c r="K41" s="83">
        <v>-573.30895900000019</v>
      </c>
      <c r="L41" s="54">
        <f t="shared" si="3"/>
        <v>8.4377439999999524</v>
      </c>
      <c r="M41" s="32">
        <f t="shared" si="4"/>
        <v>6.6950922235000006</v>
      </c>
    </row>
    <row r="42" spans="2:17" x14ac:dyDescent="0.3">
      <c r="B42" s="28">
        <v>14</v>
      </c>
      <c r="C42" s="29">
        <f ca="1">+OFFSET(Summary!B$9,Summary!B42-12,0)</f>
        <v>2</v>
      </c>
      <c r="D42" s="29" t="str">
        <f ca="1">+OFFSET(Summary!B$9,Summary!C42,1)</f>
        <v>Runner 2</v>
      </c>
      <c r="E42" s="30">
        <f t="shared" ca="1" si="5"/>
        <v>0.81924438292018531</v>
      </c>
      <c r="F42" s="30">
        <f t="shared" ca="1" si="2"/>
        <v>0.84597155307299776</v>
      </c>
      <c r="G42" s="31">
        <f ca="1">+M42*OFFSET(Summary!B$9,Summary!C42,4)*(1+$Q$33)</f>
        <v>2.6727170152812504E-2</v>
      </c>
      <c r="H42" s="23"/>
      <c r="I42" s="82">
        <v>5.2</v>
      </c>
      <c r="J42" s="83">
        <v>746.17895399999998</v>
      </c>
      <c r="K42" s="83">
        <v>-317.28271399999994</v>
      </c>
      <c r="L42" s="54">
        <f t="shared" si="3"/>
        <v>428.89624000000003</v>
      </c>
      <c r="M42" s="32">
        <f t="shared" si="4"/>
        <v>5.7875375970000009</v>
      </c>
    </row>
    <row r="43" spans="2:17" x14ac:dyDescent="0.3">
      <c r="B43" s="28">
        <v>15</v>
      </c>
      <c r="C43" s="29">
        <f ca="1">+OFFSET(Summary!B$9,Summary!B43-12,0)</f>
        <v>3</v>
      </c>
      <c r="D43" s="29" t="str">
        <f ca="1">+OFFSET(Summary!B$9,Summary!C43,1)</f>
        <v>Runner 3</v>
      </c>
      <c r="E43" s="30">
        <f t="shared" ca="1" si="5"/>
        <v>0.84597155307299776</v>
      </c>
      <c r="F43" s="30">
        <f t="shared" ca="1" si="2"/>
        <v>0.85834172670695608</v>
      </c>
      <c r="G43" s="31">
        <f ca="1">+M43*OFFSET(Summary!B$9,Summary!C43,4)*(1+$Q$33)</f>
        <v>1.2370173633958332E-2</v>
      </c>
      <c r="H43" s="23"/>
      <c r="I43" s="82">
        <v>3.3</v>
      </c>
      <c r="J43" s="83">
        <v>74.073547999999846</v>
      </c>
      <c r="K43" s="83">
        <v>-497.95410199999992</v>
      </c>
      <c r="L43" s="54">
        <f t="shared" si="3"/>
        <v>-423.88055400000007</v>
      </c>
      <c r="M43" s="32">
        <f t="shared" si="4"/>
        <v>3.1250964969999999</v>
      </c>
    </row>
    <row r="44" spans="2:17" x14ac:dyDescent="0.3">
      <c r="B44" s="28">
        <v>16</v>
      </c>
      <c r="C44" s="29">
        <f ca="1">+OFFSET(Summary!B$9,Summary!B44-12,0)</f>
        <v>4</v>
      </c>
      <c r="D44" s="29" t="str">
        <f ca="1">+OFFSET(Summary!B$9,Summary!C44,1)</f>
        <v>Runner 4</v>
      </c>
      <c r="E44" s="30">
        <f t="shared" ca="1" si="5"/>
        <v>0.85834172670695608</v>
      </c>
      <c r="F44" s="30">
        <f t="shared" ca="1" si="2"/>
        <v>0.88658933052883104</v>
      </c>
      <c r="G44" s="31">
        <f ca="1">+M44*OFFSET(Summary!B$9,Summary!C44,4)*(1+$Q$33)</f>
        <v>2.8247603821875002E-2</v>
      </c>
      <c r="H44" s="23"/>
      <c r="I44" s="82">
        <v>3.4</v>
      </c>
      <c r="J44" s="83">
        <v>245.28167700000017</v>
      </c>
      <c r="K44" s="83">
        <v>-154.3265990000001</v>
      </c>
      <c r="L44" s="54">
        <f t="shared" si="3"/>
        <v>90.955078000000071</v>
      </c>
      <c r="M44" s="32">
        <f t="shared" si="4"/>
        <v>3.5681183775000003</v>
      </c>
    </row>
    <row r="45" spans="2:17" x14ac:dyDescent="0.3">
      <c r="B45" s="28">
        <v>17</v>
      </c>
      <c r="C45" s="29">
        <f ca="1">+OFFSET(Summary!B$9,Summary!B45-12,0)</f>
        <v>5</v>
      </c>
      <c r="D45" s="29" t="str">
        <f ca="1">+OFFSET(Summary!B$9,Summary!C45,1)</f>
        <v>Runner 5</v>
      </c>
      <c r="E45" s="30">
        <f t="shared" ca="1" si="5"/>
        <v>0.88658933052883104</v>
      </c>
      <c r="F45" s="30">
        <f t="shared" ca="1" si="2"/>
        <v>0.93237796671443873</v>
      </c>
      <c r="G45" s="31">
        <f ca="1">+M45*OFFSET(Summary!B$9,Summary!C45,4)*(1+$Q$33)</f>
        <v>4.5788636185607641E-2</v>
      </c>
      <c r="H45" s="23"/>
      <c r="I45" s="82">
        <v>5.9</v>
      </c>
      <c r="J45" s="83">
        <v>565.47454900000002</v>
      </c>
      <c r="K45" s="83">
        <v>-311.68859899999995</v>
      </c>
      <c r="L45" s="54">
        <f t="shared" si="3"/>
        <v>253.78595000000007</v>
      </c>
      <c r="M45" s="32">
        <f t="shared" si="4"/>
        <v>6.3096302495000005</v>
      </c>
    </row>
    <row r="46" spans="2:17" x14ac:dyDescent="0.3">
      <c r="B46" s="28">
        <v>18</v>
      </c>
      <c r="C46" s="29">
        <f ca="1">+OFFSET(Summary!B$9,Summary!B46-12,0)</f>
        <v>6</v>
      </c>
      <c r="D46" s="29" t="str">
        <f ca="1">+OFFSET(Summary!B$9,Summary!C46,1)</f>
        <v>Runner 6</v>
      </c>
      <c r="E46" s="30">
        <f t="shared" ca="1" si="5"/>
        <v>0.93237796671443873</v>
      </c>
      <c r="F46" s="30">
        <f t="shared" ca="1" si="2"/>
        <v>0.97684798139986406</v>
      </c>
      <c r="G46" s="31">
        <f ca="1">+M46*OFFSET(Summary!B$9,Summary!C46,4)*(1+$Q$33)</f>
        <v>4.4470014685425351E-2</v>
      </c>
      <c r="H46" s="23"/>
      <c r="I46" s="82">
        <v>5.6</v>
      </c>
      <c r="J46" s="83">
        <v>382.22112900000002</v>
      </c>
      <c r="K46" s="83">
        <v>-241.45440500000018</v>
      </c>
      <c r="L46" s="54">
        <f t="shared" si="3"/>
        <v>140.76672399999984</v>
      </c>
      <c r="M46" s="32">
        <f t="shared" si="4"/>
        <v>5.8614939264999997</v>
      </c>
    </row>
    <row r="47" spans="2:17" x14ac:dyDescent="0.3">
      <c r="B47" s="28">
        <v>19</v>
      </c>
      <c r="C47" s="29">
        <f ca="1">+OFFSET(Summary!B$9,Summary!B47-12,0)</f>
        <v>7</v>
      </c>
      <c r="D47" s="29" t="str">
        <f ca="1">+OFFSET(Summary!B$9,Summary!C47,1)</f>
        <v>Runner 7</v>
      </c>
      <c r="E47" s="30">
        <f t="shared" ca="1" si="5"/>
        <v>0.97684798139986406</v>
      </c>
      <c r="F47" s="30">
        <f t="shared" ca="1" si="2"/>
        <v>1.0060995536368589</v>
      </c>
      <c r="G47" s="31">
        <f ca="1">+M47*OFFSET(Summary!B$9,Summary!C47,4)*(1+$Q$33)</f>
        <v>2.9251572236994788E-2</v>
      </c>
      <c r="H47" s="23"/>
      <c r="I47" s="82">
        <v>5.0999999999999996</v>
      </c>
      <c r="J47" s="83">
        <v>206.92114200000015</v>
      </c>
      <c r="K47" s="83">
        <v>-420.91693100000009</v>
      </c>
      <c r="L47" s="54">
        <f t="shared" si="3"/>
        <v>-213.99578899999995</v>
      </c>
      <c r="M47" s="32">
        <f t="shared" si="4"/>
        <v>5.0964626764999998</v>
      </c>
    </row>
    <row r="48" spans="2:17" x14ac:dyDescent="0.3">
      <c r="B48" s="28">
        <v>20</v>
      </c>
      <c r="C48" s="29">
        <f ca="1">+OFFSET(Summary!B$9,Summary!B48-12,0)</f>
        <v>8</v>
      </c>
      <c r="D48" s="29" t="str">
        <f ca="1">+OFFSET(Summary!B$9,Summary!C48,1)</f>
        <v>Runner 8</v>
      </c>
      <c r="E48" s="30">
        <f t="shared" ca="1" si="5"/>
        <v>1.0060995536368589</v>
      </c>
      <c r="F48" s="30">
        <f t="shared" ca="1" si="2"/>
        <v>1.0640893699329526</v>
      </c>
      <c r="G48" s="31">
        <f ca="1">+M48*OFFSET(Summary!B$9,Summary!C48,4)*(1+$Q$33)</f>
        <v>5.7989816296093753E-2</v>
      </c>
      <c r="H48" s="23"/>
      <c r="I48" s="82">
        <v>9.5</v>
      </c>
      <c r="J48" s="83">
        <v>567.02002000000016</v>
      </c>
      <c r="K48" s="83">
        <v>-600.62823500000013</v>
      </c>
      <c r="L48" s="54">
        <f t="shared" si="3"/>
        <v>-33.608214999999973</v>
      </c>
      <c r="M48" s="32">
        <f t="shared" si="4"/>
        <v>9.7667059025000018</v>
      </c>
    </row>
    <row r="49" spans="2:13" x14ac:dyDescent="0.3">
      <c r="B49" s="28">
        <v>21</v>
      </c>
      <c r="C49" s="29">
        <f ca="1">+OFFSET(Summary!B$9,Summary!B49-12,0)</f>
        <v>9</v>
      </c>
      <c r="D49" s="29" t="str">
        <f ca="1">+OFFSET(Summary!B$9,Summary!C49,1)</f>
        <v>Runner 9</v>
      </c>
      <c r="E49" s="30">
        <f t="shared" ca="1" si="5"/>
        <v>1.0640893699329526</v>
      </c>
      <c r="F49" s="30">
        <f t="shared" ca="1" si="2"/>
        <v>1.1251208947648588</v>
      </c>
      <c r="G49" s="31">
        <f ca="1">+M49*OFFSET(Summary!B$9,Summary!C49,4)*(1+$Q$33)</f>
        <v>6.1031524831906256E-2</v>
      </c>
      <c r="H49" s="23"/>
      <c r="I49" s="82">
        <v>10.5</v>
      </c>
      <c r="J49" s="83">
        <v>344.74310600000024</v>
      </c>
      <c r="K49" s="83">
        <v>-422.60278600000026</v>
      </c>
      <c r="L49" s="54">
        <f t="shared" si="3"/>
        <v>-77.859680000000026</v>
      </c>
      <c r="M49" s="32">
        <f t="shared" si="4"/>
        <v>10.633441713000002</v>
      </c>
    </row>
    <row r="50" spans="2:13" x14ac:dyDescent="0.3">
      <c r="B50" s="28">
        <v>22</v>
      </c>
      <c r="C50" s="29">
        <f ca="1">+OFFSET(Summary!B$9,Summary!B50-12,0)</f>
        <v>10</v>
      </c>
      <c r="D50" s="29" t="str">
        <f ca="1">+OFFSET(Summary!B$9,Summary!C50,1)</f>
        <v>Runner 10</v>
      </c>
      <c r="E50" s="30">
        <f t="shared" ca="1" si="5"/>
        <v>1.1251208947648588</v>
      </c>
      <c r="F50" s="30">
        <f t="shared" ca="1" si="2"/>
        <v>1.1432739078133136</v>
      </c>
      <c r="G50" s="31">
        <f ca="1">+M50*OFFSET(Summary!B$9,Summary!C50,4)*(1+$Q$33)</f>
        <v>1.8153013048454861E-2</v>
      </c>
      <c r="H50" s="23"/>
      <c r="I50" s="82">
        <v>2.9</v>
      </c>
      <c r="J50" s="83">
        <v>67.512267000000065</v>
      </c>
      <c r="K50" s="83">
        <v>-142.15167200000008</v>
      </c>
      <c r="L50" s="54">
        <f t="shared" si="3"/>
        <v>-74.639405000000011</v>
      </c>
      <c r="M50" s="32">
        <f t="shared" si="4"/>
        <v>2.8964364310000001</v>
      </c>
    </row>
    <row r="51" spans="2:13" x14ac:dyDescent="0.3">
      <c r="B51" s="28">
        <v>23</v>
      </c>
      <c r="C51" s="29">
        <f ca="1">+OFFSET(Summary!B$9,Summary!B51-12,0)</f>
        <v>11</v>
      </c>
      <c r="D51" s="29" t="str">
        <f ca="1">+OFFSET(Summary!B$9,Summary!C51,1)</f>
        <v>Runner 11</v>
      </c>
      <c r="E51" s="30">
        <f t="shared" ca="1" si="5"/>
        <v>1.1432739078133136</v>
      </c>
      <c r="F51" s="30">
        <f t="shared" ca="1" si="2"/>
        <v>1.1720597261071939</v>
      </c>
      <c r="G51" s="31">
        <f ca="1">+M51*OFFSET(Summary!B$9,Summary!C51,4)*(1+$Q$33)</f>
        <v>2.8785818293880206E-2</v>
      </c>
      <c r="H51" s="23"/>
      <c r="I51" s="82">
        <v>5.6</v>
      </c>
      <c r="J51" s="83">
        <v>318.5856940000001</v>
      </c>
      <c r="K51" s="83">
        <v>-201.64062500000011</v>
      </c>
      <c r="L51" s="54">
        <f t="shared" si="3"/>
        <v>116.94506899999999</v>
      </c>
      <c r="M51" s="32">
        <f t="shared" si="4"/>
        <v>5.8177653815000001</v>
      </c>
    </row>
    <row r="52" spans="2:13" x14ac:dyDescent="0.3">
      <c r="B52" s="28">
        <v>24</v>
      </c>
      <c r="C52" s="29">
        <f ca="1">+OFFSET(Summary!B$9,Summary!B52-12,0)</f>
        <v>12</v>
      </c>
      <c r="D52" s="29" t="str">
        <f ca="1">+OFFSET(Summary!B$9,Summary!C52,1)</f>
        <v>Runner 12</v>
      </c>
      <c r="E52" s="30">
        <f t="shared" ca="1" si="5"/>
        <v>1.1720597261071939</v>
      </c>
      <c r="F52" s="30">
        <f t="shared" ca="1" si="2"/>
        <v>1.1964438732757772</v>
      </c>
      <c r="G52" s="31">
        <f ca="1">+M52*OFFSET(Summary!B$9,Summary!C52,4)*(1+$Q$33)</f>
        <v>2.438414716858334E-2</v>
      </c>
      <c r="H52" s="23"/>
      <c r="I52" s="82">
        <v>4.3</v>
      </c>
      <c r="J52" s="83">
        <v>297.70672607421989</v>
      </c>
      <c r="K52" s="83">
        <v>-289.09210205078193</v>
      </c>
      <c r="L52" s="54">
        <f t="shared" si="3"/>
        <v>8.6146240234379547</v>
      </c>
      <c r="M52" s="32">
        <f t="shared" si="4"/>
        <v>4.4531606750488288</v>
      </c>
    </row>
    <row r="53" spans="2:13" x14ac:dyDescent="0.3">
      <c r="B53" s="28">
        <v>25</v>
      </c>
      <c r="C53" s="29">
        <f ca="1">+OFFSET(Summary!B$9,Summary!B53-24,0)</f>
        <v>1</v>
      </c>
      <c r="D53" s="29" t="str">
        <f ca="1">+OFFSET(Summary!B$9,Summary!C53,1)</f>
        <v>Runner 1</v>
      </c>
      <c r="E53" s="30">
        <f t="shared" ca="1" si="5"/>
        <v>1.1964438732757772</v>
      </c>
      <c r="F53" s="30">
        <f t="shared" ca="1" si="2"/>
        <v>1.221334237826055</v>
      </c>
      <c r="G53" s="31">
        <f ca="1">+M53*OFFSET(Summary!B$9,Summary!C53,4)*(1+$Q$34)</f>
        <v>2.4890364550277773E-2</v>
      </c>
      <c r="H53" s="23"/>
      <c r="I53" s="82">
        <v>3.9</v>
      </c>
      <c r="J53" s="83">
        <v>196.5554179999998</v>
      </c>
      <c r="K53" s="83">
        <v>-401.34454199999982</v>
      </c>
      <c r="L53" s="54">
        <f t="shared" si="3"/>
        <v>-204.78912400000002</v>
      </c>
      <c r="M53" s="32">
        <f t="shared" si="4"/>
        <v>3.8958831469999997</v>
      </c>
    </row>
    <row r="54" spans="2:13" x14ac:dyDescent="0.3">
      <c r="B54" s="28">
        <v>26</v>
      </c>
      <c r="C54" s="29">
        <f ca="1">+OFFSET(Summary!B$9,Summary!B54-24,0)</f>
        <v>2</v>
      </c>
      <c r="D54" s="29" t="str">
        <f ca="1">+OFFSET(Summary!B$9,Summary!C54,1)</f>
        <v>Runner 2</v>
      </c>
      <c r="E54" s="30">
        <f t="shared" ca="1" si="5"/>
        <v>1.221334237826055</v>
      </c>
      <c r="F54" s="30">
        <f t="shared" ca="1" si="2"/>
        <v>1.2544209613476054</v>
      </c>
      <c r="G54" s="31">
        <f ca="1">+M54*OFFSET(Summary!B$9,Summary!C54,4)*(1+$Q$34)</f>
        <v>3.3086723521550489E-2</v>
      </c>
      <c r="H54" s="23"/>
      <c r="I54" s="82">
        <v>5.8</v>
      </c>
      <c r="J54" s="83">
        <v>208.91937255859216</v>
      </c>
      <c r="K54" s="83">
        <v>-180.60101318359216</v>
      </c>
      <c r="L54" s="54">
        <f t="shared" si="3"/>
        <v>28.318359375</v>
      </c>
      <c r="M54" s="32">
        <f t="shared" si="4"/>
        <v>5.9186188659667955</v>
      </c>
    </row>
    <row r="55" spans="2:13" x14ac:dyDescent="0.3">
      <c r="B55" s="28">
        <v>27</v>
      </c>
      <c r="C55" s="29">
        <f ca="1">+OFFSET(Summary!B$9,Summary!B55-24,0)</f>
        <v>3</v>
      </c>
      <c r="D55" s="29" t="str">
        <f ca="1">+OFFSET(Summary!B$9,Summary!C55,1)</f>
        <v>Runner 3</v>
      </c>
      <c r="E55" s="30">
        <f t="shared" ca="1" si="5"/>
        <v>1.2544209613476054</v>
      </c>
      <c r="F55" s="30">
        <f t="shared" ca="1" si="2"/>
        <v>1.2697496619658346</v>
      </c>
      <c r="G55" s="31">
        <f ca="1">+M55*OFFSET(Summary!B$9,Summary!C55,4)*(1+$Q$34)</f>
        <v>1.5328700618229168E-2</v>
      </c>
      <c r="H55" s="23"/>
      <c r="I55" s="82">
        <v>3.1</v>
      </c>
      <c r="J55" s="83">
        <v>129.32751500000018</v>
      </c>
      <c r="K55" s="83">
        <v>-60.588685000000169</v>
      </c>
      <c r="L55" s="54">
        <f t="shared" si="3"/>
        <v>68.738830000000007</v>
      </c>
      <c r="M55" s="32">
        <f t="shared" si="4"/>
        <v>3.1990331725000005</v>
      </c>
    </row>
    <row r="56" spans="2:13" x14ac:dyDescent="0.3">
      <c r="B56" s="28">
        <v>28</v>
      </c>
      <c r="C56" s="29">
        <f ca="1">+OFFSET(Summary!B$9,Summary!B56-24,0)</f>
        <v>4</v>
      </c>
      <c r="D56" s="29" t="str">
        <f ca="1">+OFFSET(Summary!B$9,Summary!C56,1)</f>
        <v>Runner 4</v>
      </c>
      <c r="E56" s="30">
        <f t="shared" ca="1" si="5"/>
        <v>1.2697496619658346</v>
      </c>
      <c r="F56" s="30">
        <f t="shared" ca="1" si="2"/>
        <v>1.3249173819881264</v>
      </c>
      <c r="G56" s="31">
        <f ca="1">+M56*OFFSET(Summary!B$9,Summary!C56,4)*(1+$Q$34)</f>
        <v>5.5167720022291658E-2</v>
      </c>
      <c r="H56" s="23"/>
      <c r="I56" s="82">
        <v>5.4</v>
      </c>
      <c r="J56" s="83">
        <v>660.65320099999997</v>
      </c>
      <c r="K56" s="83">
        <v>-608.043093</v>
      </c>
      <c r="L56" s="54">
        <f t="shared" si="3"/>
        <v>52.610107999999968</v>
      </c>
      <c r="M56" s="32">
        <f t="shared" si="4"/>
        <v>5.7566316544999996</v>
      </c>
    </row>
    <row r="57" spans="2:13" x14ac:dyDescent="0.3">
      <c r="B57" s="28">
        <v>29</v>
      </c>
      <c r="C57" s="29">
        <f ca="1">+OFFSET(Summary!B$9,Summary!B57-24,0)</f>
        <v>5</v>
      </c>
      <c r="D57" s="29" t="str">
        <f ca="1">+OFFSET(Summary!B$9,Summary!C57,1)</f>
        <v>Runner 5</v>
      </c>
      <c r="E57" s="30">
        <f t="shared" ca="1" si="5"/>
        <v>1.3249173819881264</v>
      </c>
      <c r="F57" s="30">
        <f t="shared" ca="1" si="2"/>
        <v>1.3841614950416332</v>
      </c>
      <c r="G57" s="31">
        <f ca="1">+M57*OFFSET(Summary!B$9,Summary!C57,4)*(1+$Q$34)</f>
        <v>5.9244113053506943E-2</v>
      </c>
      <c r="H57" s="23"/>
      <c r="I57" s="82">
        <v>6.5</v>
      </c>
      <c r="J57" s="83">
        <v>419.84131000000025</v>
      </c>
      <c r="K57" s="83">
        <v>-351.69482600000026</v>
      </c>
      <c r="L57" s="54">
        <f t="shared" si="3"/>
        <v>68.146483999999987</v>
      </c>
      <c r="M57" s="32">
        <f t="shared" si="4"/>
        <v>6.7439938970000002</v>
      </c>
    </row>
    <row r="58" spans="2:13" x14ac:dyDescent="0.3">
      <c r="B58" s="28">
        <v>30</v>
      </c>
      <c r="C58" s="29">
        <f ca="1">+OFFSET(Summary!B$9,Summary!B58-24,0)</f>
        <v>6</v>
      </c>
      <c r="D58" s="29" t="str">
        <f ca="1">+OFFSET(Summary!B$9,Summary!C58,1)</f>
        <v>Runner 6</v>
      </c>
      <c r="E58" s="30">
        <f t="shared" ca="1" si="5"/>
        <v>1.3841614950416332</v>
      </c>
      <c r="F58" s="30">
        <f t="shared" ca="1" si="2"/>
        <v>1.4214876964736494</v>
      </c>
      <c r="G58" s="31">
        <f ca="1">+M58*OFFSET(Summary!B$9,Summary!C58,4)*(1+$Q$34)</f>
        <v>3.7326201432016169E-2</v>
      </c>
      <c r="H58" s="23"/>
      <c r="I58" s="82">
        <v>4</v>
      </c>
      <c r="J58" s="84">
        <v>161.596435546875</v>
      </c>
      <c r="K58" s="84">
        <v>-194.68927001953102</v>
      </c>
      <c r="L58" s="54">
        <f t="shared" si="3"/>
        <v>-33.092834472656023</v>
      </c>
      <c r="M58" s="32">
        <f t="shared" si="4"/>
        <v>4.06425180053711</v>
      </c>
    </row>
    <row r="59" spans="2:13" x14ac:dyDescent="0.3">
      <c r="B59" s="28">
        <v>31</v>
      </c>
      <c r="C59" s="29">
        <f ca="1">+OFFSET(Summary!B$9,Summary!B59-24,0)</f>
        <v>7</v>
      </c>
      <c r="D59" s="29" t="str">
        <f ca="1">+OFFSET(Summary!B$9,Summary!C59,1)</f>
        <v>Runner 7</v>
      </c>
      <c r="E59" s="30">
        <f t="shared" ca="1" si="5"/>
        <v>1.4214876964736494</v>
      </c>
      <c r="F59" s="30">
        <f t="shared" ca="1" si="2"/>
        <v>1.4565353264467431</v>
      </c>
      <c r="G59" s="31">
        <f ca="1">+M59*OFFSET(Summary!B$9,Summary!C59,4)*(1+$Q$34)</f>
        <v>3.5047629973093658E-2</v>
      </c>
      <c r="H59" s="23"/>
      <c r="I59" s="82">
        <v>5</v>
      </c>
      <c r="J59" s="83">
        <v>226.07360839843705</v>
      </c>
      <c r="K59" s="83">
        <v>-363.47412109375</v>
      </c>
      <c r="L59" s="54">
        <f t="shared" si="3"/>
        <v>-137.40051269531295</v>
      </c>
      <c r="M59" s="32">
        <f t="shared" si="4"/>
        <v>5.0443365478515618</v>
      </c>
    </row>
    <row r="60" spans="2:13" x14ac:dyDescent="0.3">
      <c r="B60" s="28">
        <v>32</v>
      </c>
      <c r="C60" s="29">
        <f ca="1">+OFFSET(Summary!B$9,Summary!B60-24,0)</f>
        <v>8</v>
      </c>
      <c r="D60" s="29" t="str">
        <f ca="1">+OFFSET(Summary!B$9,Summary!C60,1)</f>
        <v>Runner 8</v>
      </c>
      <c r="E60" s="30">
        <f t="shared" ca="1" si="5"/>
        <v>1.4565353264467431</v>
      </c>
      <c r="F60" s="30">
        <f t="shared" ca="1" si="2"/>
        <v>1.4795636493798681</v>
      </c>
      <c r="G60" s="31">
        <f ca="1">+M60*OFFSET(Summary!B$9,Summary!C60,4)*(1+$Q$34)</f>
        <v>2.3028322933124998E-2</v>
      </c>
      <c r="H60" s="23"/>
      <c r="I60" s="82">
        <v>3.2</v>
      </c>
      <c r="J60" s="83">
        <v>59.64440900000011</v>
      </c>
      <c r="K60" s="83">
        <v>-111.40765400000009</v>
      </c>
      <c r="L60" s="54">
        <f t="shared" si="3"/>
        <v>-51.763244999999984</v>
      </c>
      <c r="M60" s="32">
        <f t="shared" si="4"/>
        <v>3.2039405820000004</v>
      </c>
    </row>
    <row r="61" spans="2:13" x14ac:dyDescent="0.3">
      <c r="B61" s="28">
        <v>33</v>
      </c>
      <c r="C61" s="29">
        <f ca="1">+OFFSET(Summary!B$9,Summary!B61-24,0)</f>
        <v>9</v>
      </c>
      <c r="D61" s="29" t="str">
        <f ca="1">+OFFSET(Summary!B$9,Summary!C61,1)</f>
        <v>Runner 9</v>
      </c>
      <c r="E61" s="30">
        <f t="shared" ca="1" si="5"/>
        <v>1.4795636493798681</v>
      </c>
      <c r="F61" s="30">
        <f t="shared" ca="1" si="2"/>
        <v>1.5144805112387223</v>
      </c>
      <c r="G61" s="31">
        <f ca="1">+M61*OFFSET(Summary!B$9,Summary!C61,4)*(1+$Q$34)</f>
        <v>3.4916861858854162E-2</v>
      </c>
      <c r="H61" s="23"/>
      <c r="I61" s="82">
        <v>4.7</v>
      </c>
      <c r="J61" s="83">
        <v>367.59496999999976</v>
      </c>
      <c r="K61" s="83">
        <v>-84.159239999999727</v>
      </c>
      <c r="L61" s="54">
        <f t="shared" si="3"/>
        <v>283.43573000000004</v>
      </c>
      <c r="M61" s="32">
        <f t="shared" si="4"/>
        <v>5.02551535</v>
      </c>
    </row>
    <row r="62" spans="2:13" x14ac:dyDescent="0.3">
      <c r="B62" s="28">
        <v>34</v>
      </c>
      <c r="C62" s="29">
        <f ca="1">+OFFSET(Summary!B$9,Summary!B62-24,0)</f>
        <v>10</v>
      </c>
      <c r="D62" s="29" t="str">
        <f ca="1">+OFFSET(Summary!B$9,Summary!C62,1)</f>
        <v>Runner 10</v>
      </c>
      <c r="E62" s="30">
        <f t="shared" ca="1" si="5"/>
        <v>1.5144805112387223</v>
      </c>
      <c r="F62" s="30">
        <f t="shared" ca="1" si="2"/>
        <v>1.5534205936983838</v>
      </c>
      <c r="G62" s="31">
        <f ca="1">+M62*OFFSET(Summary!B$9,Summary!C62,4)*(1+$Q$34)</f>
        <v>3.8940082459661456E-2</v>
      </c>
      <c r="H62" s="23"/>
      <c r="I62" s="82">
        <v>5.2</v>
      </c>
      <c r="J62" s="83">
        <v>145.59551899999997</v>
      </c>
      <c r="K62" s="83">
        <v>-425.97936900000002</v>
      </c>
      <c r="L62" s="54">
        <f t="shared" si="3"/>
        <v>-280.38385000000005</v>
      </c>
      <c r="M62" s="32">
        <f t="shared" si="4"/>
        <v>5.1326058344999996</v>
      </c>
    </row>
    <row r="63" spans="2:13" x14ac:dyDescent="0.3">
      <c r="B63" s="28">
        <v>35</v>
      </c>
      <c r="C63" s="29">
        <f ca="1">+OFFSET(Summary!B$9,Summary!B63-24,0)</f>
        <v>11</v>
      </c>
      <c r="D63" s="29" t="str">
        <f ca="1">+OFFSET(Summary!B$9,Summary!C63,1)</f>
        <v>Runner 11</v>
      </c>
      <c r="E63" s="30">
        <f t="shared" ca="1" si="5"/>
        <v>1.5534205936983838</v>
      </c>
      <c r="F63" s="30">
        <f t="shared" ca="1" si="2"/>
        <v>1.595856216019087</v>
      </c>
      <c r="G63" s="31">
        <f ca="1">+M63*OFFSET(Summary!B$9,Summary!C63,4)*(1+$Q$34)</f>
        <v>4.2435622320703116E-2</v>
      </c>
      <c r="H63" s="23"/>
      <c r="I63" s="82">
        <v>6.8</v>
      </c>
      <c r="J63" s="84">
        <v>462.92907799999989</v>
      </c>
      <c r="K63" s="84">
        <v>-356.05035499999985</v>
      </c>
      <c r="L63" s="54">
        <f t="shared" si="3"/>
        <v>106.87872300000004</v>
      </c>
      <c r="M63" s="32">
        <f t="shared" si="4"/>
        <v>7.0849039004999996</v>
      </c>
    </row>
    <row r="64" spans="2:13" ht="15" thickBot="1" x14ac:dyDescent="0.35">
      <c r="B64" s="36">
        <v>36</v>
      </c>
      <c r="C64" s="37">
        <f ca="1">+OFFSET(Summary!B$9,Summary!B64-24,0)</f>
        <v>12</v>
      </c>
      <c r="D64" s="37" t="str">
        <f ca="1">+OFFSET(Summary!B$9,Summary!C64,1)</f>
        <v>Runner 12</v>
      </c>
      <c r="E64" s="38">
        <f t="shared" ca="1" si="5"/>
        <v>1.595856216019087</v>
      </c>
      <c r="F64" s="38">
        <f ca="1">+E64+G64</f>
        <v>1.6290908754938249</v>
      </c>
      <c r="G64" s="39">
        <f ca="1">+M64*OFFSET(Summary!B$9,Summary!C64,4)*(1+$Q$34)</f>
        <v>3.3234659474737839E-2</v>
      </c>
      <c r="H64" s="40"/>
      <c r="I64" s="85">
        <v>4.9000000000000004</v>
      </c>
      <c r="J64" s="86">
        <v>293.32031299999983</v>
      </c>
      <c r="K64" s="86">
        <v>-358.79156499999988</v>
      </c>
      <c r="L64" s="55">
        <f t="shared" si="3"/>
        <v>-65.47125200000005</v>
      </c>
      <c r="M64" s="41">
        <f t="shared" si="4"/>
        <v>5.0139245304999998</v>
      </c>
    </row>
    <row r="67" spans="7:7" x14ac:dyDescent="0.3">
      <c r="G67" s="42"/>
    </row>
    <row r="68" spans="7:7" x14ac:dyDescent="0.3">
      <c r="G68" s="42"/>
    </row>
  </sheetData>
  <sheetProtection algorithmName="SHA-512" hashValue="Nx1WB3xFbKzpwgl2ADKmRJFPXd70xolMBDcGbuW5ULFgbq+nXvxSaMMPbfgCU2Ptlw7CCzXHjID1jk8j93TNJg==" saltValue="69fx1VqBoLI0VQmKfrzeEA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Ameena</cp:lastModifiedBy>
  <dcterms:created xsi:type="dcterms:W3CDTF">2011-08-18T21:19:56Z</dcterms:created>
  <dcterms:modified xsi:type="dcterms:W3CDTF">2016-07-08T21:10:11Z</dcterms:modified>
</cp:coreProperties>
</file>