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ummary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D29" i="2" s="1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<sst xmlns="http://schemas.openxmlformats.org/spreadsheetml/2006/main" count="68" uniqueCount="54">
  <si>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</si>
  <si>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</si>
  <si>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</si>
  <si>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Email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</si>
  <si>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</si>
  <si>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</si>
  <si>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</si>
  <si>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</si>
  <si>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</si>
  <si>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</si>
  <si>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</si>
  <si>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</si>
  <si>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</si>
  <si>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</si>
  <si>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</si>
  <si>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</si>
  <si>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</si>
  <si>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</si>
  <si>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</si>
  <si>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</si>
  <si>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</si>
  <si>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</si>
  <si>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</si>
  <si>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</si>
  <si>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</si>
  <si>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</si>
  <si>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</si>
  <si>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</si>
  <si>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</si>
  <si>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</si>
  <si>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</si>
  <si>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</si>
  <si>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</si>
  <si>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</si>
  <si>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</si>
  <si>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</si>
  <si>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</si>
  <si>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</si>
  <si>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</si>
  <si>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</si>
  <si>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</si>
  <si>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</si>
  <si>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</si>
  <si>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</si>
  <si>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</si>
  <si>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</si>
  <si>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</si>
  <si>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</si>
  <si>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</si>
  <si>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PARTICIPANT INSTRUCTION:</t>
  </si>
  <si>
    <t>1. Enter All info highlighted in YELLOW</t>
  </si>
  <si>
    <t>2. Enter Team Start line in Cell E8 - start time must be in AM/PM format</t>
  </si>
  <si>
    <t>3. Enter Individulat Pacein Cells E10-21 - Pace must be entered in Decimal format</t>
  </si>
  <si>
    <t>4. Your estimated finish time will be calculated in Cell: 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</si>
</sst>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8" xfId="0" applyNumberFormat="1" applyBorder="1" applyAlignment="1" applyProtection="1">
      <alignment horizontal="center"/>
    </xf>
    <xf numFmtId="41" fontId="0" fillId="0" borderId="35" xfId="0" applyNumberFormat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41" fontId="0" fillId="0" borderId="15" xfId="0" applyNumberFormat="1" applyFill="1" applyBorder="1" applyAlignment="1" applyProtection="1">
      <alignment horizontal="center"/>
      <protection locked="0"/>
    </xf>
    <xf numFmtId="41" fontId="0" fillId="0" borderId="10" xfId="0" applyNumberFormat="1" applyFill="1" applyBorder="1" applyAlignment="1" applyProtection="1">
      <alignment horizontal="center"/>
    </xf>
    <xf numFmtId="41" fontId="0" fillId="0" borderId="22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2" xfId="0" applyNumberFormat="1" applyFill="1" applyBorder="1" applyAlignment="1" applyProtection="1">
      <alignment horizontal="center"/>
    </xf>
    <xf numFmtId="41" fontId="0" fillId="0" borderId="27" xfId="0" applyNumberForma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</xf>
    <xf numFmtId="41" fontId="0" fillId="0" borderId="25" xfId="0" applyNumberFormat="1" applyFill="1" applyBorder="1" applyAlignment="1" applyProtection="1">
      <alignment horizontal="center"/>
    </xf>
    <xf numFmtId="41" fontId="0" fillId="0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5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9" xfId="0" applyFont="1" applyBorder="1" applyProtection="1"/>
    <xf numFmtId="0" fontId="3" fillId="0" borderId="28" xfId="0" applyFont="1" applyBorder="1" applyProtection="1"/>
    <xf numFmtId="0" fontId="3" fillId="0" borderId="30" xfId="0" applyFont="1" applyBorder="1" applyProtection="1"/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2" fillId="5" borderId="8" xfId="0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2" fillId="5" borderId="39" xfId="0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14" fontId="0" fillId="6" borderId="0" xfId="0" applyNumberFormat="1" applyFill="1" applyProtection="1"/>
    <xf numFmtId="0" fontId="3" fillId="6" borderId="28" xfId="0" applyFont="1" applyFill="1" applyBorder="1" applyProtection="1"/>
    <xf numFmtId="1" fontId="0" fillId="6" borderId="26" xfId="0" applyNumberFormat="1" applyFill="1" applyBorder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9" xfId="0" applyFill="1" applyBorder="1" applyProtection="1"/>
    <xf numFmtId="46" fontId="4" fillId="7" borderId="42" xfId="0" applyNumberFormat="1" applyFont="1" applyFill="1" applyBorder="1" applyProtection="1"/>
    <xf numFmtId="0" fontId="1" fillId="7" borderId="40" xfId="0" applyFont="1" applyFill="1" applyBorder="1" applyAlignment="1" applyProtection="1">
      <alignment horizontal="center"/>
    </xf>
    <xf numFmtId="1" fontId="0" fillId="6" borderId="0" xfId="0" applyNumberFormat="1" applyFill="1" applyBorder="1" applyProtection="1"/>
    <xf numFmtId="167" fontId="0" fillId="6" borderId="0" xfId="0" applyNumberFormat="1" applyFill="1" applyBorder="1"/>
    <xf numFmtId="167" fontId="0" fillId="6" borderId="26" xfId="0" applyNumberFormat="1" applyFill="1" applyBorder="1"/>
    <xf numFmtId="18" fontId="0" fillId="5" borderId="0" xfId="0" applyNumberFormat="1" applyFill="1" applyProtection="1">
      <protection locked="0"/>
    </xf>
    <xf numFmtId="168" fontId="0" fillId="7" borderId="20" xfId="0" applyNumberFormat="1" applyFill="1" applyBorder="1" applyAlignment="1" applyProtection="1">
      <alignment horizontal="center"/>
    </xf>
    <xf numFmtId="168" fontId="0" fillId="7" borderId="22" xfId="0" applyNumberForma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0" fillId="7" borderId="25" xfId="0" applyNumberForma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E14" sqref="E14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customWidth="1"/>
    <col min="14" max="14" width="14" style="29" bestFit="1" customWidth="1"/>
    <col min="15" max="15" width="11.7109375" style="29" hidden="1" customWidth="1"/>
    <col min="16" max="16" width="16.28515625" style="29" hidden="1" customWidth="1"/>
    <col min="17" max="17" width="22.7109375" style="29" hidden="1" customWidth="1"/>
    <col min="18" max="16384" width="9.140625" style="29"/>
  </cols>
  <sheetData>
    <row r="1" spans="2:11" x14ac:dyDescent="0.25">
      <c r="C1" s="29" t="s">
        <v>49</v>
      </c>
    </row>
    <row r="2" spans="2:11" x14ac:dyDescent="0.25">
      <c r="C2" s="29" t="s">
        <v>50</v>
      </c>
    </row>
    <row r="3" spans="2:11" x14ac:dyDescent="0.25">
      <c r="C3" s="29" t="s">
        <v>51</v>
      </c>
    </row>
    <row r="4" spans="2:11" x14ac:dyDescent="0.25">
      <c r="C4" s="29" t="s">
        <v>52</v>
      </c>
    </row>
    <row r="5" spans="2:11" x14ac:dyDescent="0.25">
      <c r="C5" s="29" t="s">
        <v>53</v>
      </c>
    </row>
    <row r="7" spans="2:11" x14ac:dyDescent="0.25">
      <c r="C7" s="29" t="s">
        <v>46</v>
      </c>
      <c r="D7" s="29" t="s">
        <v>47</v>
      </c>
      <c r="E7" s="29" t="s">
        <v>48</v>
      </c>
    </row>
    <row r="8" spans="2:11" ht="15.75" thickBot="1" x14ac:dyDescent="0.3">
      <c r="C8" s="75">
        <v>42041</v>
      </c>
      <c r="D8" s="75">
        <v>42042</v>
      </c>
      <c r="E8" s="85">
        <v>0.25</v>
      </c>
    </row>
    <row r="9" spans="2:11" ht="15.75" thickBot="1" x14ac:dyDescent="0.3">
      <c r="B9" s="1" t="s">
        <v>0</v>
      </c>
      <c r="C9" s="81" t="s">
        <v>40</v>
      </c>
      <c r="D9" s="18" t="s">
        <v>2</v>
      </c>
      <c r="E9" s="18" t="s">
        <v>44</v>
      </c>
      <c r="F9" s="2" t="s">
        <v>45</v>
      </c>
      <c r="G9" s="3" t="s">
        <v>4</v>
      </c>
      <c r="H9" s="1" t="s">
        <v>5</v>
      </c>
      <c r="I9" s="1" t="s">
        <v>3</v>
      </c>
    </row>
    <row r="10" spans="2:11" x14ac:dyDescent="0.25">
      <c r="B10" s="15">
        <v>1</v>
      </c>
      <c r="C10" s="70" t="s">
        <v>6</v>
      </c>
      <c r="D10" s="25" t="s">
        <v>7</v>
      </c>
      <c r="E10" s="55">
        <v>9</v>
      </c>
      <c r="F10" s="30">
        <f>TIME(0,E10,(E10-ROUNDDOWN(E10,0))*60)</f>
        <v>6.2499999999999995E-3</v>
      </c>
      <c r="G10" s="4">
        <f t="shared" ref="G10:G21" si="0">RANK(F10,$F$10:$F$21,1)</f>
        <v>7</v>
      </c>
      <c r="H10" s="56"/>
      <c r="I10" s="57"/>
      <c r="K10" s="31"/>
    </row>
    <row r="11" spans="2:11" x14ac:dyDescent="0.25">
      <c r="B11" s="8">
        <v>2</v>
      </c>
      <c r="C11" s="71" t="s">
        <v>8</v>
      </c>
      <c r="D11" s="25" t="s">
        <v>7</v>
      </c>
      <c r="E11" s="55">
        <v>7</v>
      </c>
      <c r="F11" s="30">
        <f t="shared" ref="F11:F21" si="1">TIME(0,E11,(E11-ROUNDDOWN(E11,0))*60)</f>
        <v>4.8611111111111112E-3</v>
      </c>
      <c r="G11" s="4">
        <f t="shared" si="0"/>
        <v>2</v>
      </c>
      <c r="H11" s="58"/>
      <c r="I11" s="59"/>
    </row>
    <row r="12" spans="2:11" x14ac:dyDescent="0.25">
      <c r="B12" s="8">
        <v>3</v>
      </c>
      <c r="C12" s="71" t="s">
        <v>9</v>
      </c>
      <c r="D12" s="25" t="s">
        <v>7</v>
      </c>
      <c r="E12" s="55">
        <v>6</v>
      </c>
      <c r="F12" s="30">
        <f t="shared" si="1"/>
        <v>4.1666666666666666E-3</v>
      </c>
      <c r="G12" s="4">
        <f t="shared" si="0"/>
        <v>1</v>
      </c>
      <c r="H12" s="58"/>
      <c r="I12" s="60"/>
    </row>
    <row r="13" spans="2:11" x14ac:dyDescent="0.25">
      <c r="B13" s="7">
        <v>4</v>
      </c>
      <c r="C13" s="72" t="s">
        <v>10</v>
      </c>
      <c r="D13" s="25" t="s">
        <v>7</v>
      </c>
      <c r="E13" s="55">
        <v>12</v>
      </c>
      <c r="F13" s="30">
        <f t="shared" si="1"/>
        <v>8.3333333333333332E-3</v>
      </c>
      <c r="G13" s="5">
        <f t="shared" si="0"/>
        <v>12</v>
      </c>
      <c r="H13" s="61"/>
      <c r="I13" s="57"/>
    </row>
    <row r="14" spans="2:11" x14ac:dyDescent="0.25">
      <c r="B14" s="8">
        <v>5</v>
      </c>
      <c r="C14" s="71" t="s">
        <v>11</v>
      </c>
      <c r="D14" s="25" t="s">
        <v>7</v>
      </c>
      <c r="E14" s="55">
        <v>11</v>
      </c>
      <c r="F14" s="30">
        <f t="shared" si="1"/>
        <v>7.6388888888888886E-3</v>
      </c>
      <c r="G14" s="4">
        <f t="shared" si="0"/>
        <v>10</v>
      </c>
      <c r="H14" s="58"/>
      <c r="I14" s="59"/>
    </row>
    <row r="15" spans="2:11" x14ac:dyDescent="0.25">
      <c r="B15" s="8">
        <v>6</v>
      </c>
      <c r="C15" s="71" t="s">
        <v>12</v>
      </c>
      <c r="D15" s="25" t="s">
        <v>7</v>
      </c>
      <c r="E15" s="55">
        <v>11.5</v>
      </c>
      <c r="F15" s="30">
        <f t="shared" si="1"/>
        <v>7.9861111111111122E-3</v>
      </c>
      <c r="G15" s="4">
        <f t="shared" si="0"/>
        <v>11</v>
      </c>
      <c r="H15" s="58"/>
      <c r="I15" s="60"/>
    </row>
    <row r="16" spans="2:11" x14ac:dyDescent="0.25">
      <c r="B16" s="8">
        <v>7</v>
      </c>
      <c r="C16" s="71" t="s">
        <v>13</v>
      </c>
      <c r="D16" s="25" t="s">
        <v>7</v>
      </c>
      <c r="E16" s="55">
        <v>8.6999999999999993</v>
      </c>
      <c r="F16" s="30">
        <f t="shared" si="1"/>
        <v>6.0416666666666665E-3</v>
      </c>
      <c r="G16" s="4">
        <f t="shared" si="0"/>
        <v>5</v>
      </c>
      <c r="H16" s="58"/>
      <c r="I16" s="60"/>
    </row>
    <row r="17" spans="2:17" x14ac:dyDescent="0.25">
      <c r="B17" s="8">
        <v>8</v>
      </c>
      <c r="C17" s="71" t="s">
        <v>14</v>
      </c>
      <c r="D17" s="25" t="s">
        <v>7</v>
      </c>
      <c r="E17" s="55">
        <v>9</v>
      </c>
      <c r="F17" s="30">
        <f t="shared" si="1"/>
        <v>6.2499999999999995E-3</v>
      </c>
      <c r="G17" s="4">
        <f t="shared" si="0"/>
        <v>7</v>
      </c>
      <c r="H17" s="58"/>
      <c r="I17" s="60"/>
    </row>
    <row r="18" spans="2:17" x14ac:dyDescent="0.25">
      <c r="B18" s="8">
        <v>9</v>
      </c>
      <c r="C18" s="71" t="s">
        <v>15</v>
      </c>
      <c r="D18" s="25" t="s">
        <v>7</v>
      </c>
      <c r="E18" s="55">
        <v>8.6999999999999993</v>
      </c>
      <c r="F18" s="30">
        <f t="shared" si="1"/>
        <v>6.0416666666666665E-3</v>
      </c>
      <c r="G18" s="4">
        <f t="shared" si="0"/>
        <v>5</v>
      </c>
      <c r="H18" s="58"/>
      <c r="I18" s="59"/>
    </row>
    <row r="19" spans="2:17" x14ac:dyDescent="0.25">
      <c r="B19" s="8">
        <v>10</v>
      </c>
      <c r="C19" s="71" t="s">
        <v>16</v>
      </c>
      <c r="D19" s="25" t="s">
        <v>7</v>
      </c>
      <c r="E19" s="55">
        <v>9.5</v>
      </c>
      <c r="F19" s="30">
        <f t="shared" si="1"/>
        <v>6.5972222222222222E-3</v>
      </c>
      <c r="G19" s="4">
        <f t="shared" si="0"/>
        <v>9</v>
      </c>
      <c r="H19" s="58"/>
      <c r="I19" s="59"/>
    </row>
    <row r="20" spans="2:17" x14ac:dyDescent="0.25">
      <c r="B20" s="8">
        <v>11</v>
      </c>
      <c r="C20" s="71" t="s">
        <v>17</v>
      </c>
      <c r="D20" s="25" t="s">
        <v>7</v>
      </c>
      <c r="E20" s="55">
        <v>7.5</v>
      </c>
      <c r="F20" s="30">
        <f t="shared" si="1"/>
        <v>5.208333333333333E-3</v>
      </c>
      <c r="G20" s="4">
        <f t="shared" si="0"/>
        <v>3</v>
      </c>
      <c r="H20" s="58"/>
      <c r="I20" s="59"/>
    </row>
    <row r="21" spans="2:17" ht="15.75" thickBot="1" x14ac:dyDescent="0.3">
      <c r="B21" s="10">
        <v>12</v>
      </c>
      <c r="C21" s="73" t="s">
        <v>18</v>
      </c>
      <c r="D21" s="26" t="s">
        <v>7</v>
      </c>
      <c r="E21" s="55">
        <v>8.3000000000000007</v>
      </c>
      <c r="F21" s="30">
        <f t="shared" si="1"/>
        <v>5.7638888888888887E-3</v>
      </c>
      <c r="G21" s="11">
        <f t="shared" si="0"/>
        <v>4</v>
      </c>
      <c r="H21" s="62"/>
      <c r="I21" s="63"/>
    </row>
    <row r="22" spans="2:17" x14ac:dyDescent="0.25">
      <c r="B22" s="15">
        <v>0</v>
      </c>
      <c r="C22" s="70" t="s">
        <v>41</v>
      </c>
      <c r="D22" s="27" t="s">
        <v>19</v>
      </c>
      <c r="E22" s="19">
        <v>0</v>
      </c>
      <c r="F22" s="20">
        <v>0</v>
      </c>
      <c r="G22" s="21">
        <v>0</v>
      </c>
      <c r="H22" s="64"/>
      <c r="I22" s="65"/>
    </row>
    <row r="23" spans="2:17" x14ac:dyDescent="0.25">
      <c r="B23" s="8">
        <v>0</v>
      </c>
      <c r="C23" s="71" t="s">
        <v>42</v>
      </c>
      <c r="D23" s="25" t="s">
        <v>19</v>
      </c>
      <c r="E23" s="12">
        <v>0</v>
      </c>
      <c r="F23" s="16">
        <v>0</v>
      </c>
      <c r="G23" s="13">
        <v>0</v>
      </c>
      <c r="H23" s="66"/>
      <c r="I23" s="67"/>
    </row>
    <row r="24" spans="2:17" ht="15.75" thickBot="1" x14ac:dyDescent="0.3">
      <c r="B24" s="9">
        <v>0</v>
      </c>
      <c r="C24" s="74" t="s">
        <v>43</v>
      </c>
      <c r="D24" s="28" t="s">
        <v>19</v>
      </c>
      <c r="E24" s="22">
        <v>0</v>
      </c>
      <c r="F24" s="17">
        <v>0</v>
      </c>
      <c r="G24" s="14">
        <v>0</v>
      </c>
      <c r="H24" s="68"/>
      <c r="I24" s="69"/>
    </row>
    <row r="25" spans="2:17" x14ac:dyDescent="0.25">
      <c r="B25" s="88" t="s">
        <v>38</v>
      </c>
      <c r="C25" s="89"/>
      <c r="D25" s="92">
        <f>C8+E8</f>
        <v>42041.25</v>
      </c>
      <c r="E25" s="93"/>
      <c r="F25" s="79"/>
      <c r="G25" s="6"/>
      <c r="H25" s="32"/>
      <c r="I25" s="33"/>
      <c r="J25" s="34"/>
      <c r="K25" s="32"/>
    </row>
    <row r="26" spans="2:17" ht="15.75" thickBot="1" x14ac:dyDescent="0.3">
      <c r="B26" s="90" t="s">
        <v>29</v>
      </c>
      <c r="C26" s="91"/>
      <c r="D26" s="86">
        <f ca="1">C8+F64</f>
        <v>42042.512081423054</v>
      </c>
      <c r="E26" s="87"/>
      <c r="F26" s="80">
        <f ca="1">+SUM(G29:G64)</f>
        <v>1.2620814230513386</v>
      </c>
      <c r="G26" s="23"/>
      <c r="H26" s="32"/>
      <c r="I26" s="33"/>
      <c r="J26" s="34"/>
      <c r="K26" s="32"/>
    </row>
    <row r="27" spans="2:17" ht="15.75" thickBot="1" x14ac:dyDescent="0.3"/>
    <row r="28" spans="2:17" x14ac:dyDescent="0.25">
      <c r="B28" s="35" t="s">
        <v>20</v>
      </c>
      <c r="C28" s="36" t="s">
        <v>39</v>
      </c>
      <c r="D28" s="36" t="s">
        <v>1</v>
      </c>
      <c r="E28" s="36" t="s">
        <v>21</v>
      </c>
      <c r="F28" s="36" t="s">
        <v>37</v>
      </c>
      <c r="G28" s="36" t="s">
        <v>22</v>
      </c>
      <c r="H28" s="36" t="s">
        <v>23</v>
      </c>
      <c r="I28" s="76" t="s">
        <v>24</v>
      </c>
      <c r="J28" s="76" t="s">
        <v>25</v>
      </c>
      <c r="K28" s="76" t="s">
        <v>26</v>
      </c>
      <c r="L28" s="36" t="s">
        <v>27</v>
      </c>
      <c r="M28" s="37" t="s">
        <v>28</v>
      </c>
    </row>
    <row r="29" spans="2:17" x14ac:dyDescent="0.2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78">
        <f>E8</f>
        <v>0.25</v>
      </c>
      <c r="F29" s="40">
        <f ca="1">+E30</f>
        <v>0.2860322421977925</v>
      </c>
      <c r="G29" s="41">
        <f ca="1">+M29*OFFSET(Summary!B$9,Summary!C29,4)</f>
        <v>3.6032242197792511E-2</v>
      </c>
      <c r="H29" s="32"/>
      <c r="I29" s="83">
        <v>5.7377500000000001</v>
      </c>
      <c r="J29" s="82">
        <v>51.191429143160533</v>
      </c>
      <c r="K29" s="82">
        <v>-47.565354992717445</v>
      </c>
      <c r="L29" s="42">
        <f>+J29+K29</f>
        <v>3.6260741504430882</v>
      </c>
      <c r="M29" s="43">
        <f>+I29+J29/P30+K29/Q30</f>
        <v>5.7651587516468021</v>
      </c>
      <c r="P29" s="29" t="s">
        <v>34</v>
      </c>
      <c r="Q29" s="29" t="s">
        <v>35</v>
      </c>
    </row>
    <row r="30" spans="2:17" x14ac:dyDescent="0.2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0.2860322421977925</v>
      </c>
      <c r="F30" s="40">
        <f t="shared" ref="F30:F63" ca="1" si="2">+E31</f>
        <v>0.30897175117476827</v>
      </c>
      <c r="G30" s="41">
        <f ca="1">+M30*OFFSET(Summary!B$9,Summary!C30,4)</f>
        <v>2.2939508976975748E-2</v>
      </c>
      <c r="H30" s="32"/>
      <c r="I30" s="83">
        <v>4.7</v>
      </c>
      <c r="J30" s="82">
        <v>35.036783312320637</v>
      </c>
      <c r="K30" s="82">
        <v>-32.104158954620267</v>
      </c>
      <c r="L30" s="42">
        <f t="shared" ref="L30:L64" si="3">+J30+K30</f>
        <v>2.9326243577003694</v>
      </c>
      <c r="M30" s="43">
        <f t="shared" ref="M30:M34" si="4">+I30+J30/1000+K30/2000</f>
        <v>4.7189847038350106</v>
      </c>
      <c r="P30" s="44">
        <v>1000</v>
      </c>
      <c r="Q30" s="44">
        <v>2000</v>
      </c>
    </row>
    <row r="31" spans="2:17" x14ac:dyDescent="0.2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0.30897175117476827</v>
      </c>
      <c r="F31" s="40">
        <f t="shared" ca="1" si="2"/>
        <v>0.31916005126810987</v>
      </c>
      <c r="G31" s="41">
        <f ca="1">+M31*OFFSET(Summary!B$9,Summary!C31,4)</f>
        <v>1.018830009334162E-2</v>
      </c>
      <c r="H31" s="32"/>
      <c r="I31" s="83">
        <v>2.4413740000000002</v>
      </c>
      <c r="J31" s="82">
        <v>9.2623735383748595</v>
      </c>
      <c r="K31" s="82">
        <v>-10.888702272772779</v>
      </c>
      <c r="L31" s="42">
        <f t="shared" si="3"/>
        <v>-1.6263287343979194</v>
      </c>
      <c r="M31" s="43">
        <f t="shared" si="4"/>
        <v>2.4451920224019887</v>
      </c>
      <c r="Q31" s="29" t="s">
        <v>32</v>
      </c>
    </row>
    <row r="32" spans="2:17" x14ac:dyDescent="0.2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0.31916005126810987</v>
      </c>
      <c r="F32" s="40">
        <f t="shared" ca="1" si="2"/>
        <v>0.35263886620806523</v>
      </c>
      <c r="G32" s="41">
        <f ca="1">+M32*OFFSET(Summary!B$9,Summary!C32,4)</f>
        <v>3.347881493995538E-2</v>
      </c>
      <c r="H32" s="32"/>
      <c r="I32" s="83">
        <v>4</v>
      </c>
      <c r="J32" s="82">
        <v>38.97272169733057</v>
      </c>
      <c r="K32" s="82">
        <v>-43.029857805371378</v>
      </c>
      <c r="L32" s="42">
        <f t="shared" si="3"/>
        <v>-4.0571361080408082</v>
      </c>
      <c r="M32" s="43">
        <f t="shared" si="4"/>
        <v>4.0174577927946453</v>
      </c>
      <c r="P32" s="29" t="s">
        <v>30</v>
      </c>
      <c r="Q32" s="45">
        <v>0</v>
      </c>
    </row>
    <row r="33" spans="2:17" x14ac:dyDescent="0.2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0.35263886620806523</v>
      </c>
      <c r="F33" s="40">
        <f t="shared" ca="1" si="2"/>
        <v>0.38026648527505102</v>
      </c>
      <c r="G33" s="41">
        <f ca="1">+M33*OFFSET(Summary!B$9,Summary!C33,4)</f>
        <v>2.7627619066985781E-2</v>
      </c>
      <c r="H33" s="32"/>
      <c r="I33" s="83">
        <v>3.6126119999999999</v>
      </c>
      <c r="J33" s="82">
        <v>9.3814568359851762</v>
      </c>
      <c r="K33" s="82">
        <v>-10.57392158842087</v>
      </c>
      <c r="L33" s="42">
        <f t="shared" si="3"/>
        <v>-1.1924647524356935</v>
      </c>
      <c r="M33" s="43">
        <f t="shared" si="4"/>
        <v>3.616706496041775</v>
      </c>
      <c r="P33" s="29" t="s">
        <v>31</v>
      </c>
      <c r="Q33" s="45">
        <v>-0.05</v>
      </c>
    </row>
    <row r="34" spans="2:17" x14ac:dyDescent="0.2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0.38026648527505102</v>
      </c>
      <c r="F34" s="40">
        <f t="shared" ca="1" si="2"/>
        <v>0.40166935143947285</v>
      </c>
      <c r="G34" s="41">
        <f ca="1">+M34*OFFSET(Summary!B$9,Summary!C34,4)</f>
        <v>2.1402866164421854E-2</v>
      </c>
      <c r="H34" s="32"/>
      <c r="I34" s="83">
        <v>2.6792090000000002</v>
      </c>
      <c r="J34" s="82">
        <v>1.641444959640511</v>
      </c>
      <c r="K34" s="82">
        <v>-1.6787548292875307</v>
      </c>
      <c r="L34" s="42">
        <f t="shared" si="3"/>
        <v>-3.7309869647019767E-2</v>
      </c>
      <c r="M34" s="43">
        <f t="shared" si="4"/>
        <v>2.6800110675449971</v>
      </c>
      <c r="P34" s="29" t="s">
        <v>33</v>
      </c>
      <c r="Q34" s="45">
        <v>0.15</v>
      </c>
    </row>
    <row r="35" spans="2:17" x14ac:dyDescent="0.2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0.40166935143947285</v>
      </c>
      <c r="F35" s="40">
        <f t="shared" ca="1" si="2"/>
        <v>0.43401732285944855</v>
      </c>
      <c r="G35" s="41">
        <f ca="1">+M35*OFFSET(Summary!B$9,Summary!C35,4)</f>
        <v>3.234797141997571E-2</v>
      </c>
      <c r="H35" s="32"/>
      <c r="I35" s="83">
        <v>5.3399409999999996</v>
      </c>
      <c r="J35" s="82">
        <v>23.453177823781981</v>
      </c>
      <c r="K35" s="82">
        <v>-18.494368345260632</v>
      </c>
      <c r="L35" s="42">
        <f t="shared" si="3"/>
        <v>4.9588094785213492</v>
      </c>
      <c r="M35" s="43">
        <f t="shared" ref="M35:M64" si="6">+I35+J35/1000+K35/2000</f>
        <v>5.3541469936511517</v>
      </c>
    </row>
    <row r="36" spans="2:17" x14ac:dyDescent="0.2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0.43401732285944855</v>
      </c>
      <c r="F36" s="40">
        <f t="shared" ca="1" si="2"/>
        <v>0.47729513313254379</v>
      </c>
      <c r="G36" s="41">
        <f ca="1">+M36*OFFSET(Summary!B$9,Summary!C36,4)</f>
        <v>4.3277810273095213E-2</v>
      </c>
      <c r="H36" s="32"/>
      <c r="I36" s="83">
        <v>6.8957980000000001</v>
      </c>
      <c r="J36" s="82">
        <v>60.170313322663198</v>
      </c>
      <c r="K36" s="82">
        <v>-63.037339254856008</v>
      </c>
      <c r="L36" s="42">
        <f t="shared" si="3"/>
        <v>-2.86702593219281</v>
      </c>
      <c r="M36" s="43">
        <f t="shared" si="6"/>
        <v>6.924449643695235</v>
      </c>
    </row>
    <row r="37" spans="2:17" x14ac:dyDescent="0.2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0.47729513313254379</v>
      </c>
      <c r="F37" s="40">
        <f t="shared" ca="1" si="2"/>
        <v>0.50254424814492538</v>
      </c>
      <c r="G37" s="41">
        <f ca="1">+M37*OFFSET(Summary!B$9,Summary!C37,4)</f>
        <v>2.5249115012381623E-2</v>
      </c>
      <c r="H37" s="32"/>
      <c r="I37" s="83">
        <v>4.1699000000000002</v>
      </c>
      <c r="J37" s="82">
        <v>17.395855501055692</v>
      </c>
      <c r="K37" s="82">
        <v>-16.26398276543614</v>
      </c>
      <c r="L37" s="42">
        <f t="shared" si="3"/>
        <v>1.1318727356195524</v>
      </c>
      <c r="M37" s="43">
        <f t="shared" si="6"/>
        <v>4.1791638641183377</v>
      </c>
      <c r="P37" s="29" t="s">
        <v>36</v>
      </c>
      <c r="Q37" s="46">
        <v>41383.770833333336</v>
      </c>
    </row>
    <row r="38" spans="2:17" x14ac:dyDescent="0.2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0.50254424814492538</v>
      </c>
      <c r="F38" s="40">
        <f t="shared" ca="1" si="2"/>
        <v>0.54950475327719261</v>
      </c>
      <c r="G38" s="41">
        <f ca="1">+M38*OFFSET(Summary!B$9,Summary!C38,4)</f>
        <v>4.6960505132267231E-2</v>
      </c>
      <c r="H38" s="32"/>
      <c r="I38" s="83">
        <v>7.11</v>
      </c>
      <c r="J38" s="82">
        <v>19.611251189231901</v>
      </c>
      <c r="K38" s="82">
        <v>-22.774630701661145</v>
      </c>
      <c r="L38" s="42">
        <f t="shared" si="3"/>
        <v>-3.1633795124292448</v>
      </c>
      <c r="M38" s="43">
        <f t="shared" si="6"/>
        <v>7.118223935838401</v>
      </c>
      <c r="P38" s="29" t="s">
        <v>36</v>
      </c>
      <c r="Q38" s="46">
        <v>41384.270833333336</v>
      </c>
    </row>
    <row r="39" spans="2:17" x14ac:dyDescent="0.2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0.54950475327719261</v>
      </c>
      <c r="F39" s="40">
        <f t="shared" ca="1" si="2"/>
        <v>0.580323577527322</v>
      </c>
      <c r="G39" s="41">
        <f ca="1">+M39*OFFSET(Summary!B$9,Summary!C39,4)</f>
        <v>3.081882425012936E-2</v>
      </c>
      <c r="H39" s="32"/>
      <c r="I39" s="83">
        <v>5.9119890000000002</v>
      </c>
      <c r="J39" s="82">
        <v>6.3819339510202404</v>
      </c>
      <c r="K39" s="82">
        <v>-2.3133558523654902</v>
      </c>
      <c r="L39" s="42">
        <f t="shared" si="3"/>
        <v>4.0685780986547506</v>
      </c>
      <c r="M39" s="43">
        <f t="shared" si="6"/>
        <v>5.9172142560248373</v>
      </c>
    </row>
    <row r="40" spans="2:17" x14ac:dyDescent="0.2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0.580323577527322</v>
      </c>
      <c r="F40" s="40">
        <f t="shared" ca="1" si="2"/>
        <v>0.61059396723758341</v>
      </c>
      <c r="G40" s="41">
        <f ca="1">+M40*OFFSET(Summary!B$9,Summary!C40,4)</f>
        <v>3.02703897102614E-2</v>
      </c>
      <c r="H40" s="32"/>
      <c r="I40" s="83">
        <v>5.2522520000000004</v>
      </c>
      <c r="J40" s="82">
        <v>3.0218229155540408</v>
      </c>
      <c r="K40" s="82">
        <v>-7.0871198608875225</v>
      </c>
      <c r="L40" s="42">
        <f t="shared" si="3"/>
        <v>-4.0652969453334817</v>
      </c>
      <c r="M40" s="43">
        <f t="shared" si="6"/>
        <v>5.2517302629851104</v>
      </c>
    </row>
    <row r="41" spans="2:17" x14ac:dyDescent="0.2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0.61059396723758341</v>
      </c>
      <c r="F41" s="40">
        <f t="shared" ca="1" si="2"/>
        <v>0.66268194102679634</v>
      </c>
      <c r="G41" s="41">
        <f ca="1">+M41*OFFSET(Summary!B$9,Summary!C41,4)*(1+$Q$33)</f>
        <v>5.2087973789212899E-2</v>
      </c>
      <c r="H41" s="32"/>
      <c r="I41" s="83">
        <v>8.7698149999999995</v>
      </c>
      <c r="J41" s="82">
        <v>5.4515261414051004</v>
      </c>
      <c r="K41" s="82">
        <v>-5.1103022321462603</v>
      </c>
      <c r="L41" s="42">
        <f t="shared" si="3"/>
        <v>0.34122390925884005</v>
      </c>
      <c r="M41" s="43">
        <f t="shared" si="6"/>
        <v>8.7727113750253309</v>
      </c>
    </row>
    <row r="42" spans="2:17" x14ac:dyDescent="0.2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0.66268194102679634</v>
      </c>
      <c r="F42" s="40">
        <f t="shared" ca="1" si="2"/>
        <v>0.68426062181825686</v>
      </c>
      <c r="G42" s="41">
        <f ca="1">+M42*OFFSET(Summary!B$9,Summary!C42,4)*(1+$Q$33)</f>
        <v>2.157868079146057E-2</v>
      </c>
      <c r="H42" s="32"/>
      <c r="I42" s="83">
        <v>4.6722169999999998</v>
      </c>
      <c r="J42" s="82">
        <v>3.9115787354856768</v>
      </c>
      <c r="K42" s="82">
        <v>-6.9036718459427417</v>
      </c>
      <c r="L42" s="42">
        <f t="shared" si="3"/>
        <v>-2.9920931104570649</v>
      </c>
      <c r="M42" s="43">
        <f t="shared" si="6"/>
        <v>4.6726767428125147</v>
      </c>
    </row>
    <row r="43" spans="2:17" x14ac:dyDescent="0.2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0.68426062181825686</v>
      </c>
      <c r="F43" s="40">
        <f t="shared" ca="1" si="2"/>
        <v>0.71680234215741101</v>
      </c>
      <c r="G43" s="41">
        <f ca="1">+M43*OFFSET(Summary!B$9,Summary!C43,4)*(1+$Q$33)</f>
        <v>3.2541720339154132E-2</v>
      </c>
      <c r="H43" s="32"/>
      <c r="I43" s="83">
        <v>8.218064</v>
      </c>
      <c r="J43" s="82">
        <v>5.0071367138000173</v>
      </c>
      <c r="K43" s="82">
        <v>-4.0098915391983434</v>
      </c>
      <c r="L43" s="42">
        <f t="shared" si="3"/>
        <v>0.99724517460167394</v>
      </c>
      <c r="M43" s="43">
        <f t="shared" si="6"/>
        <v>8.2210661909442013</v>
      </c>
    </row>
    <row r="44" spans="2:17" x14ac:dyDescent="0.2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0.71680234215741101</v>
      </c>
      <c r="F44" s="40">
        <f t="shared" ca="1" si="2"/>
        <v>0.81044559057507937</v>
      </c>
      <c r="G44" s="41">
        <f ca="1">+M44*OFFSET(Summary!B$9,Summary!C44,4)*(1+$Q$33)</f>
        <v>9.3643248417668329E-2</v>
      </c>
      <c r="H44" s="32"/>
      <c r="I44" s="83">
        <v>11.810715999999999</v>
      </c>
      <c r="J44" s="82">
        <v>29.264069236807572</v>
      </c>
      <c r="K44" s="82">
        <v>-22.718432957403408</v>
      </c>
      <c r="L44" s="42">
        <f t="shared" si="3"/>
        <v>6.5456362794041638</v>
      </c>
      <c r="M44" s="43">
        <f t="shared" si="6"/>
        <v>11.828620852758105</v>
      </c>
    </row>
    <row r="45" spans="2:17" x14ac:dyDescent="0.2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0.81044559057507937</v>
      </c>
      <c r="F45" s="40">
        <f t="shared" ca="1" si="2"/>
        <v>0.86171601814748366</v>
      </c>
      <c r="G45" s="41">
        <f ca="1">+M45*OFFSET(Summary!B$9,Summary!C45,4)*(1+$Q$33)</f>
        <v>5.1270427572404284E-2</v>
      </c>
      <c r="H45" s="32"/>
      <c r="I45" s="83">
        <v>7.0586739999999999</v>
      </c>
      <c r="J45" s="82">
        <v>13.488368771314509</v>
      </c>
      <c r="K45" s="82">
        <v>-14.293023808240775</v>
      </c>
      <c r="L45" s="42">
        <f t="shared" si="3"/>
        <v>-0.80465503692626683</v>
      </c>
      <c r="M45" s="43">
        <f t="shared" si="6"/>
        <v>7.0650158568671939</v>
      </c>
    </row>
    <row r="46" spans="2:17" x14ac:dyDescent="0.2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0.86171601814748366</v>
      </c>
      <c r="F46" s="40">
        <f t="shared" ca="1" si="2"/>
        <v>0.92094516983333941</v>
      </c>
      <c r="G46" s="41">
        <f ca="1">+M46*OFFSET(Summary!B$9,Summary!C46,4)*(1+$Q$33)</f>
        <v>5.9229151685855699E-2</v>
      </c>
      <c r="H46" s="32"/>
      <c r="I46" s="83">
        <v>7.7837399999999999</v>
      </c>
      <c r="J46" s="82">
        <v>45.059800079464942</v>
      </c>
      <c r="K46" s="82">
        <v>-43.873572217106826</v>
      </c>
      <c r="L46" s="42">
        <f t="shared" si="3"/>
        <v>1.1862278623581162</v>
      </c>
      <c r="M46" s="43">
        <f t="shared" si="6"/>
        <v>7.8068630139709114</v>
      </c>
    </row>
    <row r="47" spans="2:17" x14ac:dyDescent="0.2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0.92094516983333941</v>
      </c>
      <c r="F47" s="40">
        <f t="shared" ca="1" si="2"/>
        <v>0.97775370717488375</v>
      </c>
      <c r="G47" s="41">
        <f ca="1">+M47*OFFSET(Summary!B$9,Summary!C47,4)*(1+$Q$33)</f>
        <v>5.6808537341544341E-2</v>
      </c>
      <c r="H47" s="32"/>
      <c r="I47" s="83">
        <v>9.8623320000000003</v>
      </c>
      <c r="J47" s="82">
        <v>74.866428713381396</v>
      </c>
      <c r="K47" s="82">
        <v>-79.04446255105745</v>
      </c>
      <c r="L47" s="42">
        <f t="shared" si="3"/>
        <v>-4.178033837676054</v>
      </c>
      <c r="M47" s="43">
        <f t="shared" si="6"/>
        <v>9.8976761974378533</v>
      </c>
    </row>
    <row r="48" spans="2:17" x14ac:dyDescent="0.2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0.97775370717488375</v>
      </c>
      <c r="F48" s="40">
        <f t="shared" ca="1" si="2"/>
        <v>0.99920603941688713</v>
      </c>
      <c r="G48" s="41">
        <f ca="1">+M48*OFFSET(Summary!B$9,Summary!C48,4)*(1+$Q$33)</f>
        <v>2.1452332242003356E-2</v>
      </c>
      <c r="H48" s="32"/>
      <c r="I48" s="83">
        <v>3.6</v>
      </c>
      <c r="J48" s="82">
        <v>25.999248859435287</v>
      </c>
      <c r="K48" s="82">
        <v>-25.949742517739502</v>
      </c>
      <c r="L48" s="42">
        <f t="shared" si="3"/>
        <v>4.9506341695785494E-2</v>
      </c>
      <c r="M48" s="43">
        <f t="shared" si="6"/>
        <v>3.6130243776005657</v>
      </c>
    </row>
    <row r="49" spans="2:13" x14ac:dyDescent="0.2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0.99920603941688713</v>
      </c>
      <c r="F49" s="40">
        <f t="shared" ca="1" si="2"/>
        <v>1.0607118819274683</v>
      </c>
      <c r="G49" s="41">
        <f ca="1">+M49*OFFSET(Summary!B$9,Summary!C49,4)*(1+$Q$33)</f>
        <v>6.1505842510581145E-2</v>
      </c>
      <c r="H49" s="32"/>
      <c r="I49" s="83">
        <v>10.7</v>
      </c>
      <c r="J49" s="82">
        <v>35.51642278590802</v>
      </c>
      <c r="K49" s="82">
        <v>-38.869938073486125</v>
      </c>
      <c r="L49" s="42">
        <f t="shared" si="3"/>
        <v>-3.3535152875781051</v>
      </c>
      <c r="M49" s="43">
        <f t="shared" si="6"/>
        <v>10.716081453749165</v>
      </c>
    </row>
    <row r="50" spans="2:13" x14ac:dyDescent="0.2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1.0607118819274683</v>
      </c>
      <c r="F50" s="40">
        <f t="shared" ca="1" si="2"/>
        <v>1.0863314985372818</v>
      </c>
      <c r="G50" s="41">
        <f ca="1">+M50*OFFSET(Summary!B$9,Summary!C50,4)*(1+$Q$33)</f>
        <v>2.5619616609813385E-2</v>
      </c>
      <c r="H50" s="32"/>
      <c r="I50" s="83">
        <v>4.0746140000000004</v>
      </c>
      <c r="J50" s="82">
        <v>19.929061337530577</v>
      </c>
      <c r="K50" s="82">
        <v>-13.518716995000812</v>
      </c>
      <c r="L50" s="42">
        <f t="shared" si="3"/>
        <v>6.4103443425297648</v>
      </c>
      <c r="M50" s="43">
        <f t="shared" si="6"/>
        <v>4.0877837028400306</v>
      </c>
    </row>
    <row r="51" spans="2:13" x14ac:dyDescent="0.2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1.0863314985372818</v>
      </c>
      <c r="F51" s="40">
        <f t="shared" ca="1" si="2"/>
        <v>1.1009032910521266</v>
      </c>
      <c r="G51" s="41">
        <f ca="1">+M51*OFFSET(Summary!B$9,Summary!C51,4)*(1+$Q$33)</f>
        <v>1.4571792514844837E-2</v>
      </c>
      <c r="H51" s="32"/>
      <c r="I51" s="83">
        <v>2.9335979999999999</v>
      </c>
      <c r="J51" s="82">
        <v>26.956410838872181</v>
      </c>
      <c r="K51" s="82">
        <v>-31.03689988783</v>
      </c>
      <c r="L51" s="42">
        <f t="shared" si="3"/>
        <v>-4.0804890489578192</v>
      </c>
      <c r="M51" s="43">
        <f t="shared" si="6"/>
        <v>2.9450359608949568</v>
      </c>
    </row>
    <row r="52" spans="2:13" x14ac:dyDescent="0.2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1.1009032910521266</v>
      </c>
      <c r="F52" s="40">
        <f t="shared" ca="1" si="2"/>
        <v>1.1433430644373936</v>
      </c>
      <c r="G52" s="41">
        <f ca="1">+M52*OFFSET(Summary!B$9,Summary!C52,4)*(1+$Q$33)</f>
        <v>4.2439773385267152E-2</v>
      </c>
      <c r="H52" s="32"/>
      <c r="I52" s="83">
        <v>7.7446460000000004</v>
      </c>
      <c r="J52" s="82">
        <v>11.783231292709713</v>
      </c>
      <c r="K52" s="82">
        <v>-11.711049830898652</v>
      </c>
      <c r="L52" s="42">
        <f t="shared" si="3"/>
        <v>7.2181461811060998E-2</v>
      </c>
      <c r="M52" s="43">
        <f t="shared" si="6"/>
        <v>7.7505737063772608</v>
      </c>
    </row>
    <row r="53" spans="2:13" x14ac:dyDescent="0.2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1.1433430644373936</v>
      </c>
      <c r="F53" s="40">
        <f t="shared" ca="1" si="2"/>
        <v>1.1609281250936159</v>
      </c>
      <c r="G53" s="41">
        <f ca="1">+M53*OFFSET(Summary!B$9,Summary!C53,4)*(1+$Q$34)</f>
        <v>1.7585060656222173E-2</v>
      </c>
      <c r="H53" s="32"/>
      <c r="I53" s="83">
        <v>2.4431569999999998</v>
      </c>
      <c r="J53" s="82">
        <v>3.4601347787380203</v>
      </c>
      <c r="K53" s="82">
        <v>0</v>
      </c>
      <c r="L53" s="42">
        <f t="shared" si="3"/>
        <v>3.4601347787380203</v>
      </c>
      <c r="M53" s="43">
        <f t="shared" si="6"/>
        <v>2.4466171347787378</v>
      </c>
    </row>
    <row r="54" spans="2:13" x14ac:dyDescent="0.2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1.1609281250936159</v>
      </c>
      <c r="F54" s="40">
        <f t="shared" ca="1" si="2"/>
        <v>1.2137625855810776</v>
      </c>
      <c r="G54" s="41">
        <f ca="1">+M54*OFFSET(Summary!B$9,Summary!C54,4)*(1+$Q$34)</f>
        <v>5.2834460487461855E-2</v>
      </c>
      <c r="H54" s="32"/>
      <c r="I54" s="83">
        <v>9.4379720000000002</v>
      </c>
      <c r="J54" s="82">
        <v>32.750079839319078</v>
      </c>
      <c r="K54" s="82">
        <v>-39.177550499737343</v>
      </c>
      <c r="L54" s="42">
        <f t="shared" si="3"/>
        <v>-6.4274706604182654</v>
      </c>
      <c r="M54" s="43">
        <f t="shared" si="6"/>
        <v>9.451133304589451</v>
      </c>
    </row>
    <row r="55" spans="2:13" x14ac:dyDescent="0.2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1.2137625855810776</v>
      </c>
      <c r="F55" s="40">
        <f t="shared" ca="1" si="2"/>
        <v>1.2370544555824463</v>
      </c>
      <c r="G55" s="41">
        <f ca="1">+M55*OFFSET(Summary!B$9,Summary!C55,4)*(1+$Q$34)</f>
        <v>2.3291870001368693E-2</v>
      </c>
      <c r="H55" s="32"/>
      <c r="I55" s="83">
        <v>4.8306120000000004</v>
      </c>
      <c r="J55" s="82">
        <v>51.184502600729481</v>
      </c>
      <c r="K55" s="82">
        <v>-41.769004630178195</v>
      </c>
      <c r="L55" s="42">
        <f t="shared" si="3"/>
        <v>9.4154979705512858</v>
      </c>
      <c r="M55" s="43">
        <f t="shared" si="6"/>
        <v>4.8609120002856407</v>
      </c>
    </row>
    <row r="56" spans="2:13" x14ac:dyDescent="0.2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1.2370544555824463</v>
      </c>
      <c r="F56" s="40">
        <f t="shared" ca="1" si="2"/>
        <v>1.3161810628234913</v>
      </c>
      <c r="G56" s="41">
        <f ca="1">+M56*OFFSET(Summary!B$9,Summary!C56,4)*(1+$Q$34)</f>
        <v>7.9126607241045019E-2</v>
      </c>
      <c r="H56" s="32"/>
      <c r="I56" s="83">
        <v>8.2327490000000001</v>
      </c>
      <c r="J56" s="82">
        <v>54.934160243064127</v>
      </c>
      <c r="K56" s="82">
        <v>-61.987418007165175</v>
      </c>
      <c r="L56" s="42">
        <f t="shared" si="3"/>
        <v>-7.0532577641010477</v>
      </c>
      <c r="M56" s="43">
        <f t="shared" si="6"/>
        <v>8.2566894512394811</v>
      </c>
    </row>
    <row r="57" spans="2:13" x14ac:dyDescent="0.2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1.3161810628234913</v>
      </c>
      <c r="F57" s="40">
        <f t="shared" ca="1" si="2"/>
        <v>1.3621785978579044</v>
      </c>
      <c r="G57" s="41">
        <f ca="1">+M57*OFFSET(Summary!B$9,Summary!C57,4)*(1+$Q$34)</f>
        <v>4.5997535034413124E-2</v>
      </c>
      <c r="H57" s="32"/>
      <c r="I57" s="83">
        <v>5.2240000000000002</v>
      </c>
      <c r="J57" s="82">
        <v>24.499309845894565</v>
      </c>
      <c r="K57" s="82">
        <v>-24.832540710777035</v>
      </c>
      <c r="L57" s="42">
        <f t="shared" si="3"/>
        <v>-0.33323086488247</v>
      </c>
      <c r="M57" s="43">
        <f t="shared" si="6"/>
        <v>5.2360830394905058</v>
      </c>
    </row>
    <row r="58" spans="2:13" x14ac:dyDescent="0.2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1.3621785978579044</v>
      </c>
      <c r="F58" s="40">
        <f t="shared" ca="1" si="2"/>
        <v>1.3809167536241673</v>
      </c>
      <c r="G58" s="41">
        <f ca="1">+M58*OFFSET(Summary!B$9,Summary!C58,4)*(1+$Q$34)</f>
        <v>1.873815576626283E-2</v>
      </c>
      <c r="H58" s="32"/>
      <c r="I58" s="83">
        <v>2.037277</v>
      </c>
      <c r="J58" s="82">
        <v>5.2796459617614495</v>
      </c>
      <c r="K58" s="82">
        <v>-4.5167999131679295</v>
      </c>
      <c r="L58" s="42">
        <f t="shared" si="3"/>
        <v>0.76284604859352001</v>
      </c>
      <c r="M58" s="43">
        <f t="shared" si="6"/>
        <v>2.0402982460051775</v>
      </c>
    </row>
    <row r="59" spans="2:13" x14ac:dyDescent="0.2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1.3809167536241673</v>
      </c>
      <c r="F59" s="40">
        <f t="shared" ca="1" si="2"/>
        <v>1.4116013983959297</v>
      </c>
      <c r="G59" s="41">
        <f ca="1">+M59*OFFSET(Summary!B$9,Summary!C59,4)*(1+$Q$34)</f>
        <v>3.0684644771762439E-2</v>
      </c>
      <c r="H59" s="32"/>
      <c r="I59" s="83">
        <v>4.398447</v>
      </c>
      <c r="J59" s="82">
        <v>35.660049855455767</v>
      </c>
      <c r="K59" s="82">
        <v>-35.452786100134269</v>
      </c>
      <c r="L59" s="42">
        <f t="shared" si="3"/>
        <v>0.20726375532149888</v>
      </c>
      <c r="M59" s="43">
        <f t="shared" si="6"/>
        <v>4.4163806568053889</v>
      </c>
    </row>
    <row r="60" spans="2:13" x14ac:dyDescent="0.2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1.4116013983959297</v>
      </c>
      <c r="F60" s="40">
        <f t="shared" ca="1" si="2"/>
        <v>1.4243516413160999</v>
      </c>
      <c r="G60" s="41">
        <f ca="1">+M60*OFFSET(Summary!B$9,Summary!C60,4)*(1+$Q$34)</f>
        <v>1.2750242920170247E-2</v>
      </c>
      <c r="H60" s="32"/>
      <c r="I60" s="83">
        <v>1.765115</v>
      </c>
      <c r="J60" s="82">
        <v>16.943986635148512</v>
      </c>
      <c r="K60" s="82">
        <v>-16.224291135966759</v>
      </c>
      <c r="L60" s="42">
        <f t="shared" si="3"/>
        <v>0.71969549918175346</v>
      </c>
      <c r="M60" s="43">
        <f t="shared" si="6"/>
        <v>1.773946841067165</v>
      </c>
    </row>
    <row r="61" spans="2:13" x14ac:dyDescent="0.2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1.4243516413160999</v>
      </c>
      <c r="F61" s="40">
        <f t="shared" ca="1" si="2"/>
        <v>1.4430060979897443</v>
      </c>
      <c r="G61" s="41">
        <f ca="1">+M61*OFFSET(Summary!B$9,Summary!C61,4)*(1+$Q$34)</f>
        <v>1.8654456673644328E-2</v>
      </c>
      <c r="H61" s="32"/>
      <c r="I61" s="83">
        <v>2.6746249999999998</v>
      </c>
      <c r="J61" s="82">
        <v>21.173760435491801</v>
      </c>
      <c r="K61" s="82">
        <v>-21.798898172765966</v>
      </c>
      <c r="L61" s="42">
        <f t="shared" si="3"/>
        <v>-0.62513773727416577</v>
      </c>
      <c r="M61" s="43">
        <f t="shared" si="6"/>
        <v>2.6848993113491089</v>
      </c>
    </row>
    <row r="62" spans="2:13" x14ac:dyDescent="0.2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1.4430060979897443</v>
      </c>
      <c r="F62" s="40">
        <f t="shared" ca="1" si="2"/>
        <v>1.4581319652694096</v>
      </c>
      <c r="G62" s="41">
        <f ca="1">+M62*OFFSET(Summary!B$9,Summary!C62,4)*(1+$Q$34)</f>
        <v>1.5125867279665335E-2</v>
      </c>
      <c r="H62" s="32"/>
      <c r="I62" s="83">
        <v>1.983789</v>
      </c>
      <c r="J62" s="82">
        <v>15.97629819253088</v>
      </c>
      <c r="K62" s="82">
        <v>-12.11661327877642</v>
      </c>
      <c r="L62" s="42">
        <f t="shared" si="3"/>
        <v>3.8596849137544602</v>
      </c>
      <c r="M62" s="43">
        <f t="shared" si="6"/>
        <v>1.9937069915531427</v>
      </c>
    </row>
    <row r="63" spans="2:13" x14ac:dyDescent="0.2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1.4581319652694096</v>
      </c>
      <c r="F63" s="40">
        <f t="shared" ca="1" si="2"/>
        <v>1.478920030478146</v>
      </c>
      <c r="G63" s="41">
        <f ca="1">+M63*OFFSET(Summary!B$9,Summary!C63,4)*(1+$Q$34)</f>
        <v>2.0788065208736446E-2</v>
      </c>
      <c r="H63" s="32"/>
      <c r="I63" s="83">
        <v>3.45364</v>
      </c>
      <c r="J63" s="82">
        <v>37.561903603196122</v>
      </c>
      <c r="K63" s="82">
        <v>-40.997685332655898</v>
      </c>
      <c r="L63" s="42">
        <f t="shared" si="3"/>
        <v>-3.4357817294597766</v>
      </c>
      <c r="M63" s="43">
        <f t="shared" si="6"/>
        <v>3.4707030609368683</v>
      </c>
    </row>
    <row r="64" spans="2:13" ht="15.75" thickBot="1" x14ac:dyDescent="0.3">
      <c r="B64" s="47">
        <v>36</v>
      </c>
      <c r="C64" s="48">
        <f ca="1">+OFFSET(Summary!B$9,Summary!B64-24,0)</f>
        <v>12</v>
      </c>
      <c r="D64" s="48" t="str">
        <f ca="1">+OFFSET(Summary!B$9,Summary!C64,1)</f>
        <v>Runner 12</v>
      </c>
      <c r="E64" s="49">
        <f t="shared" ca="1" si="5"/>
        <v>1.478920030478146</v>
      </c>
      <c r="F64" s="49">
        <f ca="1">+E64+G64</f>
        <v>1.5120814230513386</v>
      </c>
      <c r="G64" s="50">
        <f ca="1">+M64*OFFSET(Summary!B$9,Summary!C64,4)*(1+$Q$34)</f>
        <v>3.3161392573192609E-2</v>
      </c>
      <c r="H64" s="51"/>
      <c r="I64" s="84">
        <v>5.0000999999999998</v>
      </c>
      <c r="J64" s="77">
        <v>9.0270533847287435</v>
      </c>
      <c r="K64" s="77">
        <v>-12.511769336797308</v>
      </c>
      <c r="L64" s="52">
        <f t="shared" si="3"/>
        <v>-3.484715952068564</v>
      </c>
      <c r="M64" s="53">
        <f t="shared" si="6"/>
        <v>5.0028711687163296</v>
      </c>
    </row>
    <row r="67" spans="7:7" x14ac:dyDescent="0.25">
      <c r="G67" s="54"/>
    </row>
    <row r="68" spans="7:7" x14ac:dyDescent="0.25">
      <c r="G68" s="54"/>
    </row>
  </sheetData>
  <sheetProtection password="DA15" sheet="1" objects="1" scenarios="1" selectLockedCells="1"/>
  <protectedRanges>
    <protectedRange sqref="I10:I26 C10:C26 D10:E24" name="Range1"/>
    <protectedRange sqref="I14 C14:D14 E10:E21" name="Range1_1"/>
    <protectedRange sqref="I16 I13 C13:D13 C16:D16" name="Range1_2"/>
    <protectedRange sqref="I20 C20:D20" name="Range1_3"/>
    <protectedRange sqref="I21:I26 C21:C26 D22:E24 D21" name="Range1_4"/>
    <protectedRange sqref="I17 I19 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Carson Comeau</cp:lastModifiedBy>
  <dcterms:created xsi:type="dcterms:W3CDTF">2011-08-18T21:19:56Z</dcterms:created>
  <dcterms:modified xsi:type="dcterms:W3CDTF">2015-01-21T20:28:01Z</dcterms:modified>
</cp:coreProperties>
</file>