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6\Race Documents\Pace calc\"/>
    </mc:Choice>
  </mc:AlternateContent>
  <bookViews>
    <workbookView xWindow="0" yWindow="0" windowWidth="28800" windowHeight="12435"/>
  </bookViews>
  <sheets>
    <sheet name="RAGNAR CAPE COD PACE CALCULATOR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C31" i="2"/>
  <c r="C32" i="2"/>
  <c r="D32" i="2" s="1"/>
  <c r="C33" i="2"/>
  <c r="C34" i="2"/>
  <c r="C35" i="2"/>
  <c r="D35" i="2" s="1"/>
  <c r="C36" i="2"/>
  <c r="D36" i="2" s="1"/>
  <c r="C37" i="2"/>
  <c r="D37" i="2" s="1"/>
  <c r="C38" i="2"/>
  <c r="D38" i="2" s="1"/>
  <c r="C39" i="2"/>
  <c r="C40" i="2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30" i="2" l="1"/>
  <c r="G29" i="2"/>
  <c r="E30" i="2" s="1"/>
  <c r="F29" i="2" s="1"/>
  <c r="D30" i="2"/>
  <c r="D40" i="2"/>
  <c r="G40" i="2"/>
  <c r="D34" i="2"/>
  <c r="G34" i="2"/>
  <c r="G12" i="2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5" i="2"/>
  <c r="D47" i="2"/>
  <c r="D31" i="2"/>
  <c r="G62" i="2"/>
  <c r="D55" i="2"/>
  <c r="G51" i="2"/>
  <c r="D59" i="2"/>
  <c r="D39" i="2"/>
  <c r="D42" i="2"/>
  <c r="G46" i="2"/>
  <c r="G54" i="2"/>
  <c r="G58" i="2"/>
  <c r="G50" i="2"/>
  <c r="G57" i="2"/>
  <c r="G32" i="2"/>
  <c r="G48" i="2"/>
  <c r="G43" i="2"/>
  <c r="D63" i="2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F26" i="2" l="1"/>
  <c r="E31" i="2"/>
  <c r="F30" i="2" s="1"/>
  <c r="E32" i="2" l="1"/>
  <c r="E33" i="2" s="1"/>
  <c r="E34" i="2" s="1"/>
  <c r="E35" i="2" l="1"/>
  <c r="F34" i="2" s="1"/>
  <c r="F33" i="2"/>
  <c r="F31" i="2"/>
  <c r="F32" i="2"/>
  <c r="E36" i="2" l="1"/>
  <c r="E37" i="2" s="1"/>
  <c r="F35" i="2" l="1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<sst xmlns="http://schemas.openxmlformats.org/spreadsheetml/2006/main" count="67" uniqueCount="53">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</sst>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18" fontId="0" fillId="5" borderId="0" xfId="0" applyNumberFormat="1" applyFill="1" applyProtection="1"/>
    <xf numFmtId="0" fontId="0" fillId="7" borderId="8" xfId="0" applyFill="1" applyBorder="1" applyProtection="1"/>
    <xf numFmtId="46" fontId="4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0" fontId="0" fillId="0" borderId="25" xfId="0" applyBorder="1" applyProtection="1"/>
    <xf numFmtId="0" fontId="0" fillId="8" borderId="27" xfId="0" applyFont="1" applyFill="1" applyBorder="1" applyProtection="1"/>
    <xf numFmtId="167" fontId="5" fillId="8" borderId="0" xfId="1" applyNumberFormat="1" applyFill="1" applyAlignment="1">
      <alignment horizontal="right"/>
    </xf>
    <xf numFmtId="1" fontId="0" fillId="8" borderId="0" xfId="0" applyNumberFormat="1" applyFill="1"/>
    <xf numFmtId="1" fontId="2" fillId="8" borderId="0" xfId="0" applyNumberFormat="1" applyFont="1" applyFill="1"/>
    <xf numFmtId="167" fontId="5" fillId="8" borderId="25" xfId="1" applyNumberFormat="1" applyFill="1" applyBorder="1" applyAlignment="1">
      <alignment horizontal="right"/>
    </xf>
    <xf numFmtId="1" fontId="0" fillId="8" borderId="25" xfId="0" applyNumberFormat="1" applyFill="1" applyBorder="1"/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</cellXfs>
  <cellStyles count="2">
    <cellStyle name="Normal" xfId="0" builtinId="0"/>
    <cellStyle name="Normal 53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S11" sqref="S11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hidden="1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hidden="1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0" x14ac:dyDescent="0.25">
      <c r="C1" s="29" t="s">
        <v>52</v>
      </c>
    </row>
    <row r="2" spans="2:10" x14ac:dyDescent="0.25">
      <c r="C2" s="29" t="s">
        <v>48</v>
      </c>
    </row>
    <row r="3" spans="2:10" x14ac:dyDescent="0.25">
      <c r="C3" s="29" t="s">
        <v>50</v>
      </c>
    </row>
    <row r="4" spans="2:10" x14ac:dyDescent="0.25">
      <c r="C4" s="29" t="s">
        <v>51</v>
      </c>
    </row>
    <row r="5" spans="2:10" x14ac:dyDescent="0.25">
      <c r="C5" s="29" t="s">
        <v>49</v>
      </c>
    </row>
    <row r="7" spans="2:10" x14ac:dyDescent="0.25">
      <c r="C7" s="29" t="s">
        <v>45</v>
      </c>
      <c r="D7" s="29" t="s">
        <v>46</v>
      </c>
      <c r="E7" s="29" t="s">
        <v>47</v>
      </c>
    </row>
    <row r="8" spans="2:10" ht="15.75" thickBot="1" x14ac:dyDescent="0.3">
      <c r="C8" s="66">
        <v>42503</v>
      </c>
      <c r="D8" s="66">
        <v>42504</v>
      </c>
      <c r="E8" s="68">
        <v>0.5</v>
      </c>
    </row>
    <row r="9" spans="2:10" ht="15.75" thickBot="1" x14ac:dyDescent="0.3">
      <c r="B9" s="1" t="s">
        <v>0</v>
      </c>
      <c r="C9" s="71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25">
      <c r="B10" s="15">
        <v>1</v>
      </c>
      <c r="C10" s="61" t="s">
        <v>5</v>
      </c>
      <c r="D10" s="25" t="s">
        <v>6</v>
      </c>
      <c r="E10" s="53">
        <v>8.5</v>
      </c>
      <c r="F10" s="30">
        <f>TIME(0,E10,(E10-ROUNDDOWN(E10,0))*60)</f>
        <v>5.9027777777777776E-3</v>
      </c>
      <c r="G10" s="4">
        <f t="shared" ref="G10:G21" si="0">RANK(F10,$F$10:$F$21,1)</f>
        <v>2</v>
      </c>
      <c r="H10" s="54"/>
      <c r="J10" s="31"/>
    </row>
    <row r="11" spans="2:10" x14ac:dyDescent="0.25">
      <c r="B11" s="8">
        <v>2</v>
      </c>
      <c r="C11" s="62" t="s">
        <v>7</v>
      </c>
      <c r="D11" s="25" t="s">
        <v>6</v>
      </c>
      <c r="E11" s="53">
        <v>11.5</v>
      </c>
      <c r="F11" s="30">
        <f t="shared" ref="F11:F21" si="1">TIME(0,E11,(E11-ROUNDDOWN(E11,0))*60)</f>
        <v>7.9861111111111122E-3</v>
      </c>
      <c r="G11" s="4">
        <f t="shared" si="0"/>
        <v>10</v>
      </c>
      <c r="H11" s="55"/>
    </row>
    <row r="12" spans="2:10" x14ac:dyDescent="0.25">
      <c r="B12" s="8">
        <v>3</v>
      </c>
      <c r="C12" s="62" t="s">
        <v>8</v>
      </c>
      <c r="D12" s="25" t="s">
        <v>6</v>
      </c>
      <c r="E12" s="53">
        <v>8.6666666666666696</v>
      </c>
      <c r="F12" s="30">
        <f t="shared" si="1"/>
        <v>6.0185185185185177E-3</v>
      </c>
      <c r="G12" s="4">
        <f t="shared" si="0"/>
        <v>4</v>
      </c>
      <c r="H12" s="55"/>
    </row>
    <row r="13" spans="2:10" x14ac:dyDescent="0.25">
      <c r="B13" s="7">
        <v>4</v>
      </c>
      <c r="C13" s="63" t="s">
        <v>9</v>
      </c>
      <c r="D13" s="25" t="s">
        <v>6</v>
      </c>
      <c r="E13" s="53">
        <v>10.883333333333333</v>
      </c>
      <c r="F13" s="30">
        <f t="shared" si="1"/>
        <v>7.5578703703703702E-3</v>
      </c>
      <c r="G13" s="5">
        <f t="shared" si="0"/>
        <v>8</v>
      </c>
      <c r="H13" s="56"/>
    </row>
    <row r="14" spans="2:10" x14ac:dyDescent="0.25">
      <c r="B14" s="8">
        <v>5</v>
      </c>
      <c r="C14" s="62" t="s">
        <v>10</v>
      </c>
      <c r="D14" s="25" t="s">
        <v>6</v>
      </c>
      <c r="E14" s="53">
        <v>15</v>
      </c>
      <c r="F14" s="30">
        <f t="shared" si="1"/>
        <v>1.0416666666666666E-2</v>
      </c>
      <c r="G14" s="4">
        <f t="shared" si="0"/>
        <v>12</v>
      </c>
      <c r="H14" s="55"/>
    </row>
    <row r="15" spans="2:10" x14ac:dyDescent="0.25">
      <c r="B15" s="8">
        <v>6</v>
      </c>
      <c r="C15" s="62" t="s">
        <v>11</v>
      </c>
      <c r="D15" s="25" t="s">
        <v>6</v>
      </c>
      <c r="E15" s="53">
        <v>12</v>
      </c>
      <c r="F15" s="30">
        <f t="shared" si="1"/>
        <v>8.3333333333333332E-3</v>
      </c>
      <c r="G15" s="4">
        <f t="shared" si="0"/>
        <v>11</v>
      </c>
      <c r="H15" s="55"/>
    </row>
    <row r="16" spans="2:10" x14ac:dyDescent="0.25">
      <c r="B16" s="8">
        <v>7</v>
      </c>
      <c r="C16" s="62" t="s">
        <v>12</v>
      </c>
      <c r="D16" s="25" t="s">
        <v>6</v>
      </c>
      <c r="E16" s="53">
        <v>9.5</v>
      </c>
      <c r="F16" s="30">
        <f t="shared" si="1"/>
        <v>6.5972222222222222E-3</v>
      </c>
      <c r="G16" s="4">
        <f t="shared" si="0"/>
        <v>6</v>
      </c>
      <c r="H16" s="55"/>
    </row>
    <row r="17" spans="2:17" x14ac:dyDescent="0.25">
      <c r="B17" s="8">
        <v>8</v>
      </c>
      <c r="C17" s="62" t="s">
        <v>13</v>
      </c>
      <c r="D17" s="25" t="s">
        <v>6</v>
      </c>
      <c r="E17" s="53">
        <v>9.25</v>
      </c>
      <c r="F17" s="30">
        <f t="shared" si="1"/>
        <v>6.4236111111111117E-3</v>
      </c>
      <c r="G17" s="4">
        <f t="shared" si="0"/>
        <v>5</v>
      </c>
      <c r="H17" s="55"/>
    </row>
    <row r="18" spans="2:17" x14ac:dyDescent="0.25">
      <c r="B18" s="8">
        <v>9</v>
      </c>
      <c r="C18" s="62" t="s">
        <v>14</v>
      </c>
      <c r="D18" s="25" t="s">
        <v>6</v>
      </c>
      <c r="E18" s="53">
        <v>11</v>
      </c>
      <c r="F18" s="30">
        <f t="shared" si="1"/>
        <v>7.6388888888888886E-3</v>
      </c>
      <c r="G18" s="4">
        <f t="shared" si="0"/>
        <v>9</v>
      </c>
      <c r="H18" s="55"/>
    </row>
    <row r="19" spans="2:17" x14ac:dyDescent="0.25">
      <c r="B19" s="8">
        <v>10</v>
      </c>
      <c r="C19" s="62" t="s">
        <v>15</v>
      </c>
      <c r="D19" s="25" t="s">
        <v>6</v>
      </c>
      <c r="E19" s="53">
        <v>7.5</v>
      </c>
      <c r="F19" s="30">
        <f t="shared" si="1"/>
        <v>5.208333333333333E-3</v>
      </c>
      <c r="G19" s="4">
        <f t="shared" si="0"/>
        <v>1</v>
      </c>
      <c r="H19" s="55"/>
    </row>
    <row r="20" spans="2:17" x14ac:dyDescent="0.25">
      <c r="B20" s="8">
        <v>11</v>
      </c>
      <c r="C20" s="62" t="s">
        <v>16</v>
      </c>
      <c r="D20" s="25" t="s">
        <v>6</v>
      </c>
      <c r="E20" s="53">
        <v>9.75</v>
      </c>
      <c r="F20" s="30">
        <f t="shared" si="1"/>
        <v>6.7708333333333336E-3</v>
      </c>
      <c r="G20" s="4">
        <f t="shared" si="0"/>
        <v>7</v>
      </c>
      <c r="H20" s="55"/>
    </row>
    <row r="21" spans="2:17" ht="15.75" thickBot="1" x14ac:dyDescent="0.3">
      <c r="B21" s="10">
        <v>12</v>
      </c>
      <c r="C21" s="64" t="s">
        <v>17</v>
      </c>
      <c r="D21" s="26" t="s">
        <v>6</v>
      </c>
      <c r="E21" s="53">
        <v>8.5</v>
      </c>
      <c r="F21" s="30">
        <f t="shared" si="1"/>
        <v>5.9027777777777776E-3</v>
      </c>
      <c r="G21" s="11">
        <f t="shared" si="0"/>
        <v>2</v>
      </c>
      <c r="H21" s="57"/>
    </row>
    <row r="22" spans="2:17" x14ac:dyDescent="0.25">
      <c r="B22" s="15">
        <v>0</v>
      </c>
      <c r="C22" s="61" t="s">
        <v>40</v>
      </c>
      <c r="D22" s="27" t="s">
        <v>18</v>
      </c>
      <c r="E22" s="19">
        <v>0</v>
      </c>
      <c r="F22" s="20">
        <v>0</v>
      </c>
      <c r="G22" s="21">
        <v>0</v>
      </c>
      <c r="H22" s="58"/>
    </row>
    <row r="23" spans="2:17" x14ac:dyDescent="0.25">
      <c r="B23" s="8">
        <v>0</v>
      </c>
      <c r="C23" s="62" t="s">
        <v>41</v>
      </c>
      <c r="D23" s="25" t="s">
        <v>18</v>
      </c>
      <c r="E23" s="12">
        <v>0</v>
      </c>
      <c r="F23" s="16">
        <v>0</v>
      </c>
      <c r="G23" s="13">
        <v>0</v>
      </c>
      <c r="H23" s="59"/>
    </row>
    <row r="24" spans="2:17" ht="15.75" thickBot="1" x14ac:dyDescent="0.3">
      <c r="B24" s="9">
        <v>0</v>
      </c>
      <c r="C24" s="65" t="s">
        <v>42</v>
      </c>
      <c r="D24" s="28" t="s">
        <v>18</v>
      </c>
      <c r="E24" s="22">
        <v>0</v>
      </c>
      <c r="F24" s="17">
        <v>0</v>
      </c>
      <c r="G24" s="14">
        <v>0</v>
      </c>
      <c r="H24" s="60"/>
    </row>
    <row r="25" spans="2:17" x14ac:dyDescent="0.25">
      <c r="B25" s="83" t="s">
        <v>37</v>
      </c>
      <c r="C25" s="84"/>
      <c r="D25" s="87">
        <f>C8+E8</f>
        <v>42503.5</v>
      </c>
      <c r="E25" s="88"/>
      <c r="F25" s="69"/>
      <c r="G25" s="6"/>
      <c r="H25" s="32"/>
      <c r="I25" s="34"/>
      <c r="J25" s="32"/>
    </row>
    <row r="26" spans="2:17" ht="15.75" thickBot="1" x14ac:dyDescent="0.3">
      <c r="B26" s="85" t="s">
        <v>28</v>
      </c>
      <c r="C26" s="86"/>
      <c r="D26" s="81">
        <f ca="1">C8+F64</f>
        <v>42504.912631976455</v>
      </c>
      <c r="E26" s="82"/>
      <c r="F26" s="70">
        <f ca="1">+SUM(G29:G64)</f>
        <v>1.4126319764511019</v>
      </c>
      <c r="G26" s="23"/>
      <c r="H26" s="32"/>
      <c r="I26" s="33"/>
      <c r="J26" s="34"/>
      <c r="K26" s="32"/>
    </row>
    <row r="27" spans="2:17" ht="15.75" thickBot="1" x14ac:dyDescent="0.3">
      <c r="L27" s="74"/>
    </row>
    <row r="28" spans="2:17" x14ac:dyDescent="0.25">
      <c r="B28" s="35" t="s">
        <v>19</v>
      </c>
      <c r="C28" s="36" t="s">
        <v>38</v>
      </c>
      <c r="D28" s="36" t="s">
        <v>1</v>
      </c>
      <c r="E28" s="36" t="s">
        <v>20</v>
      </c>
      <c r="F28" s="36" t="s">
        <v>36</v>
      </c>
      <c r="G28" s="36" t="s">
        <v>21</v>
      </c>
      <c r="H28" s="36" t="s">
        <v>22</v>
      </c>
      <c r="I28" s="75" t="s">
        <v>23</v>
      </c>
      <c r="J28" s="75" t="s">
        <v>24</v>
      </c>
      <c r="K28" s="75" t="s">
        <v>25</v>
      </c>
      <c r="L28" s="72" t="s">
        <v>26</v>
      </c>
      <c r="M28" s="37" t="s">
        <v>27</v>
      </c>
    </row>
    <row r="29" spans="2:17" x14ac:dyDescent="0.25">
      <c r="B29" s="38">
        <v>1</v>
      </c>
      <c r="C29" s="39">
        <f ca="1">+OFFSET('RAGNAR CAPE COD PACE CALCULATOR'!B$9,'RAGNAR CAPE COD PACE CALCULATOR'!B29,0)</f>
        <v>1</v>
      </c>
      <c r="D29" s="39" t="str">
        <f ca="1">+OFFSET('RAGNAR CAPE COD PACE CALCULATOR'!B$9,'RAGNAR CAPE COD PACE CALCULATOR'!C29,1)</f>
        <v>Runner 1</v>
      </c>
      <c r="E29" s="67">
        <f>E8</f>
        <v>0.5</v>
      </c>
      <c r="F29" s="40">
        <f ca="1">+E30</f>
        <v>0.54081475694444447</v>
      </c>
      <c r="G29" s="41">
        <f ca="1">+M29*OFFSET('RAGNAR CAPE COD PACE CALCULATOR'!B$9,'RAGNAR CAPE COD PACE CALCULATOR'!C29,4)</f>
        <v>4.0814756944444447E-2</v>
      </c>
      <c r="H29" s="32"/>
      <c r="I29" s="76">
        <v>6.7</v>
      </c>
      <c r="J29" s="77">
        <v>308</v>
      </c>
      <c r="K29" s="77">
        <v>-187</v>
      </c>
      <c r="L29" s="72">
        <f>+J29+K29</f>
        <v>121</v>
      </c>
      <c r="M29" s="42">
        <f>+I29+J29/P30+K29/Q30</f>
        <v>6.9145000000000003</v>
      </c>
      <c r="P29" s="29" t="s">
        <v>33</v>
      </c>
      <c r="Q29" s="29" t="s">
        <v>34</v>
      </c>
    </row>
    <row r="30" spans="2:17" x14ac:dyDescent="0.25">
      <c r="B30" s="38">
        <v>2</v>
      </c>
      <c r="C30" s="39">
        <f ca="1">+OFFSET('RAGNAR CAPE COD PACE CALCULATOR'!B$9,'RAGNAR CAPE COD PACE CALCULATOR'!B30,0)</f>
        <v>2</v>
      </c>
      <c r="D30" s="39" t="str">
        <f ca="1">+OFFSET('RAGNAR CAPE COD PACE CALCULATOR'!B$9,'RAGNAR CAPE COD PACE CALCULATOR'!C30,1)</f>
        <v>Runner 2</v>
      </c>
      <c r="E30" s="40">
        <f ca="1">+E29+G29</f>
        <v>0.54081475694444447</v>
      </c>
      <c r="F30" s="40">
        <f t="shared" ref="F30:F63" ca="1" si="2">+E31</f>
        <v>0.57004791666666665</v>
      </c>
      <c r="G30" s="41">
        <f ca="1">+M30*OFFSET('RAGNAR CAPE COD PACE CALCULATOR'!B$9,'RAGNAR CAPE COD PACE CALCULATOR'!C30,4)</f>
        <v>2.9233159722222225E-2</v>
      </c>
      <c r="H30" s="32"/>
      <c r="I30" s="76">
        <v>3.58</v>
      </c>
      <c r="J30" s="77">
        <v>155</v>
      </c>
      <c r="K30" s="77">
        <v>-149</v>
      </c>
      <c r="L30" s="72">
        <f t="shared" ref="L30:L64" si="3">+J30+K30</f>
        <v>6</v>
      </c>
      <c r="M30" s="42">
        <f t="shared" ref="M30:M64" si="4">+I30+J30/1000+K30/2000</f>
        <v>3.6604999999999999</v>
      </c>
      <c r="P30" s="43">
        <v>1000</v>
      </c>
      <c r="Q30" s="43">
        <v>2000</v>
      </c>
    </row>
    <row r="31" spans="2:17" x14ac:dyDescent="0.25">
      <c r="B31" s="38">
        <v>3</v>
      </c>
      <c r="C31" s="39">
        <f ca="1">+OFFSET('RAGNAR CAPE COD PACE CALCULATOR'!B$9,'RAGNAR CAPE COD PACE CALCULATOR'!B31,0)</f>
        <v>3</v>
      </c>
      <c r="D31" s="39" t="str">
        <f ca="1">+OFFSET('RAGNAR CAPE COD PACE CALCULATOR'!B$9,'RAGNAR CAPE COD PACE CALCULATOR'!C31,1)</f>
        <v>Runner 3</v>
      </c>
      <c r="E31" s="40">
        <f ca="1">+E30+G30</f>
        <v>0.57004791666666665</v>
      </c>
      <c r="F31" s="40">
        <f t="shared" ca="1" si="2"/>
        <v>0.62331180555555554</v>
      </c>
      <c r="G31" s="41">
        <f ca="1">+M31*OFFSET('RAGNAR CAPE COD PACE CALCULATOR'!B$9,'RAGNAR CAPE COD PACE CALCULATOR'!C31,4)</f>
        <v>5.3263888888888881E-2</v>
      </c>
      <c r="H31" s="32"/>
      <c r="I31" s="76">
        <v>8.6199999999999992</v>
      </c>
      <c r="J31" s="77">
        <v>474</v>
      </c>
      <c r="K31" s="77">
        <v>-488</v>
      </c>
      <c r="L31" s="72">
        <f t="shared" si="3"/>
        <v>-14</v>
      </c>
      <c r="M31" s="42">
        <f t="shared" si="4"/>
        <v>8.85</v>
      </c>
      <c r="Q31" s="29" t="s">
        <v>31</v>
      </c>
    </row>
    <row r="32" spans="2:17" x14ac:dyDescent="0.25">
      <c r="B32" s="38">
        <v>4</v>
      </c>
      <c r="C32" s="39">
        <f ca="1">+OFFSET('RAGNAR CAPE COD PACE CALCULATOR'!B$9,'RAGNAR CAPE COD PACE CALCULATOR'!B32,0)</f>
        <v>4</v>
      </c>
      <c r="D32" s="39" t="str">
        <f ca="1">+OFFSET('RAGNAR CAPE COD PACE CALCULATOR'!B$9,'RAGNAR CAPE COD PACE CALCULATOR'!C32,1)</f>
        <v>Runner 4</v>
      </c>
      <c r="E32" s="40">
        <f ca="1">+E31+G31</f>
        <v>0.62331180555555554</v>
      </c>
      <c r="F32" s="40">
        <f t="shared" ca="1" si="2"/>
        <v>0.64792023148148148</v>
      </c>
      <c r="G32" s="41">
        <f ca="1">+M32*OFFSET('RAGNAR CAPE COD PACE CALCULATOR'!B$9,'RAGNAR CAPE COD PACE CALCULATOR'!C32,4)</f>
        <v>2.4608425925925926E-2</v>
      </c>
      <c r="H32" s="32"/>
      <c r="I32" s="76">
        <v>3.2</v>
      </c>
      <c r="J32" s="77">
        <v>174</v>
      </c>
      <c r="K32" s="77">
        <v>-236</v>
      </c>
      <c r="L32" s="72">
        <f t="shared" si="3"/>
        <v>-62</v>
      </c>
      <c r="M32" s="42">
        <f t="shared" si="4"/>
        <v>3.2560000000000002</v>
      </c>
      <c r="P32" s="29" t="s">
        <v>29</v>
      </c>
      <c r="Q32" s="44">
        <v>0</v>
      </c>
    </row>
    <row r="33" spans="2:17" x14ac:dyDescent="0.25">
      <c r="B33" s="38">
        <v>5</v>
      </c>
      <c r="C33" s="39">
        <f ca="1">+OFFSET('RAGNAR CAPE COD PACE CALCULATOR'!B$9,'RAGNAR CAPE COD PACE CALCULATOR'!B33,0)</f>
        <v>5</v>
      </c>
      <c r="D33" s="39" t="str">
        <f ca="1">+OFFSET('RAGNAR CAPE COD PACE CALCULATOR'!B$9,'RAGNAR CAPE COD PACE CALCULATOR'!C33,1)</f>
        <v>Runner 5</v>
      </c>
      <c r="E33" s="40">
        <f t="shared" ref="E33:E64" ca="1" si="5">+E32+G32</f>
        <v>0.64792023148148148</v>
      </c>
      <c r="F33" s="40">
        <f ca="1">+E34</f>
        <v>0.72540981481481481</v>
      </c>
      <c r="G33" s="41">
        <f ca="1">+M33*OFFSET('RAGNAR CAPE COD PACE CALCULATOR'!B$9,'RAGNAR CAPE COD PACE CALCULATOR'!C33,4)</f>
        <v>7.7489583333333334E-2</v>
      </c>
      <c r="H33" s="32"/>
      <c r="I33" s="76">
        <v>7.34</v>
      </c>
      <c r="J33" s="77">
        <v>236</v>
      </c>
      <c r="K33" s="77">
        <v>-274</v>
      </c>
      <c r="L33" s="72">
        <f t="shared" si="3"/>
        <v>-38</v>
      </c>
      <c r="M33" s="42">
        <f t="shared" si="4"/>
        <v>7.4390000000000001</v>
      </c>
      <c r="P33" s="29" t="s">
        <v>30</v>
      </c>
      <c r="Q33" s="44">
        <v>-0.05</v>
      </c>
    </row>
    <row r="34" spans="2:17" x14ac:dyDescent="0.25">
      <c r="B34" s="38">
        <v>6</v>
      </c>
      <c r="C34" s="39">
        <f ca="1">+OFFSET('RAGNAR CAPE COD PACE CALCULATOR'!B$9,'RAGNAR CAPE COD PACE CALCULATOR'!B34,0)</f>
        <v>6</v>
      </c>
      <c r="D34" s="39" t="str">
        <f ca="1">+OFFSET('RAGNAR CAPE COD PACE CALCULATOR'!B$9,'RAGNAR CAPE COD PACE CALCULATOR'!C34,1)</f>
        <v>Runner 6</v>
      </c>
      <c r="E34" s="40">
        <f t="shared" ca="1" si="5"/>
        <v>0.72540981481481481</v>
      </c>
      <c r="F34" s="40">
        <f t="shared" ca="1" si="2"/>
        <v>0.7598473037988891</v>
      </c>
      <c r="G34" s="41">
        <f ca="1">+M34*OFFSET('RAGNAR CAPE COD PACE CALCULATOR'!B$9,'RAGNAR CAPE COD PACE CALCULATOR'!C34,4)</f>
        <v>3.443748898407431E-2</v>
      </c>
      <c r="H34" s="32"/>
      <c r="I34" s="76">
        <v>4.0999999999999996</v>
      </c>
      <c r="J34" s="77">
        <v>68.711901001244868</v>
      </c>
      <c r="K34" s="77">
        <v>-72.426445824653001</v>
      </c>
      <c r="L34" s="72">
        <f t="shared" si="3"/>
        <v>-3.7145448234081329</v>
      </c>
      <c r="M34" s="42">
        <f t="shared" si="4"/>
        <v>4.1324986780889175</v>
      </c>
      <c r="P34" s="29" t="s">
        <v>32</v>
      </c>
      <c r="Q34" s="44">
        <v>0.15</v>
      </c>
    </row>
    <row r="35" spans="2:17" x14ac:dyDescent="0.25">
      <c r="B35" s="38">
        <v>7</v>
      </c>
      <c r="C35" s="39">
        <f ca="1">+OFFSET('RAGNAR CAPE COD PACE CALCULATOR'!B$9,'RAGNAR CAPE COD PACE CALCULATOR'!B35,0)</f>
        <v>7</v>
      </c>
      <c r="D35" s="39" t="str">
        <f ca="1">+OFFSET('RAGNAR CAPE COD PACE CALCULATOR'!B$9,'RAGNAR CAPE COD PACE CALCULATOR'!C35,1)</f>
        <v>Runner 7</v>
      </c>
      <c r="E35" s="40">
        <f t="shared" ca="1" si="5"/>
        <v>0.7598473037988891</v>
      </c>
      <c r="F35" s="40">
        <f t="shared" ca="1" si="2"/>
        <v>0.82683785220029093</v>
      </c>
      <c r="G35" s="41">
        <f ca="1">+M35*OFFSET('RAGNAR CAPE COD PACE CALCULATOR'!B$9,'RAGNAR CAPE COD PACE CALCULATOR'!C35,4)</f>
        <v>6.6990548401401853E-2</v>
      </c>
      <c r="H35" s="32"/>
      <c r="I35" s="76">
        <v>9.93</v>
      </c>
      <c r="J35" s="77">
        <v>406.37295795774469</v>
      </c>
      <c r="K35" s="77">
        <v>-364.03229527998002</v>
      </c>
      <c r="L35" s="72">
        <f t="shared" si="3"/>
        <v>42.340662677764669</v>
      </c>
      <c r="M35" s="42">
        <f t="shared" si="4"/>
        <v>10.154356810317754</v>
      </c>
    </row>
    <row r="36" spans="2:17" x14ac:dyDescent="0.25">
      <c r="B36" s="38">
        <v>8</v>
      </c>
      <c r="C36" s="39">
        <f ca="1">+OFFSET('RAGNAR CAPE COD PACE CALCULATOR'!B$9,'RAGNAR CAPE COD PACE CALCULATOR'!B36,0)</f>
        <v>8</v>
      </c>
      <c r="D36" s="39" t="str">
        <f ca="1">+OFFSET('RAGNAR CAPE COD PACE CALCULATOR'!B$9,'RAGNAR CAPE COD PACE CALCULATOR'!C36,1)</f>
        <v>Runner 8</v>
      </c>
      <c r="E36" s="40">
        <f t="shared" ca="1" si="5"/>
        <v>0.82683785220029093</v>
      </c>
      <c r="F36" s="40">
        <f t="shared" ca="1" si="2"/>
        <v>0.85915182789473543</v>
      </c>
      <c r="G36" s="41">
        <f ca="1">+M36*OFFSET('RAGNAR CAPE COD PACE CALCULATOR'!B$9,'RAGNAR CAPE COD PACE CALCULATOR'!C36,4)</f>
        <v>3.2313975694444448E-2</v>
      </c>
      <c r="H36" s="32"/>
      <c r="I36" s="76">
        <v>4.8600000000000003</v>
      </c>
      <c r="J36" s="77">
        <v>236</v>
      </c>
      <c r="K36" s="77">
        <v>-131</v>
      </c>
      <c r="L36" s="72">
        <f t="shared" si="3"/>
        <v>105</v>
      </c>
      <c r="M36" s="42">
        <f t="shared" si="4"/>
        <v>5.0305</v>
      </c>
    </row>
    <row r="37" spans="2:17" x14ac:dyDescent="0.25">
      <c r="B37" s="38">
        <v>9</v>
      </c>
      <c r="C37" s="39">
        <f ca="1">+OFFSET('RAGNAR CAPE COD PACE CALCULATOR'!B$9,'RAGNAR CAPE COD PACE CALCULATOR'!B37,0)</f>
        <v>9</v>
      </c>
      <c r="D37" s="39" t="str">
        <f ca="1">+OFFSET('RAGNAR CAPE COD PACE CALCULATOR'!B$9,'RAGNAR CAPE COD PACE CALCULATOR'!C37,1)</f>
        <v>Runner 9</v>
      </c>
      <c r="E37" s="40">
        <f t="shared" ca="1" si="5"/>
        <v>0.85915182789473543</v>
      </c>
      <c r="F37" s="40">
        <f t="shared" ca="1" si="2"/>
        <v>0.89584141122806882</v>
      </c>
      <c r="G37" s="41">
        <f ca="1">+M37*OFFSET('RAGNAR CAPE COD PACE CALCULATOR'!B$9,'RAGNAR CAPE COD PACE CALCULATOR'!C37,4)</f>
        <v>3.6689583333333331E-2</v>
      </c>
      <c r="H37" s="32"/>
      <c r="I37" s="76">
        <v>4.7</v>
      </c>
      <c r="J37" s="77">
        <v>242</v>
      </c>
      <c r="K37" s="78">
        <v>-278</v>
      </c>
      <c r="L37" s="72">
        <f t="shared" si="3"/>
        <v>-36</v>
      </c>
      <c r="M37" s="42">
        <f t="shared" si="4"/>
        <v>4.8029999999999999</v>
      </c>
      <c r="P37" s="29" t="s">
        <v>35</v>
      </c>
      <c r="Q37" s="45">
        <v>41383.770833333336</v>
      </c>
    </row>
    <row r="38" spans="2:17" x14ac:dyDescent="0.25">
      <c r="B38" s="38">
        <v>10</v>
      </c>
      <c r="C38" s="39">
        <f ca="1">+OFFSET('RAGNAR CAPE COD PACE CALCULATOR'!B$9,'RAGNAR CAPE COD PACE CALCULATOR'!B38,0)</f>
        <v>10</v>
      </c>
      <c r="D38" s="39" t="str">
        <f ca="1">+OFFSET('RAGNAR CAPE COD PACE CALCULATOR'!B$9,'RAGNAR CAPE COD PACE CALCULATOR'!C38,1)</f>
        <v>Runner 10</v>
      </c>
      <c r="E38" s="40">
        <f t="shared" ca="1" si="5"/>
        <v>0.89584141122806882</v>
      </c>
      <c r="F38" s="40">
        <f t="shared" ca="1" si="2"/>
        <v>0.95169818206140211</v>
      </c>
      <c r="G38" s="41">
        <f ca="1">+M38*OFFSET('RAGNAR CAPE COD PACE CALCULATOR'!B$9,'RAGNAR CAPE COD PACE CALCULATOR'!C38,4)</f>
        <v>5.5856770833333333E-2</v>
      </c>
      <c r="H38" s="32"/>
      <c r="I38" s="76">
        <v>10.5</v>
      </c>
      <c r="J38" s="77">
        <v>518</v>
      </c>
      <c r="K38" s="77">
        <v>-587</v>
      </c>
      <c r="L38" s="72">
        <f t="shared" si="3"/>
        <v>-69</v>
      </c>
      <c r="M38" s="42">
        <f t="shared" si="4"/>
        <v>10.724500000000001</v>
      </c>
      <c r="P38" s="29" t="s">
        <v>35</v>
      </c>
      <c r="Q38" s="45">
        <v>41384.270833333336</v>
      </c>
    </row>
    <row r="39" spans="2:17" x14ac:dyDescent="0.25">
      <c r="B39" s="38">
        <v>11</v>
      </c>
      <c r="C39" s="39">
        <f ca="1">+OFFSET('RAGNAR CAPE COD PACE CALCULATOR'!B$9,'RAGNAR CAPE COD PACE CALCULATOR'!B39,0)</f>
        <v>11</v>
      </c>
      <c r="D39" s="39" t="str">
        <f ca="1">+OFFSET('RAGNAR CAPE COD PACE CALCULATOR'!B$9,'RAGNAR CAPE COD PACE CALCULATOR'!C39,1)</f>
        <v>Runner 11</v>
      </c>
      <c r="E39" s="40">
        <f t="shared" ca="1" si="5"/>
        <v>0.95169818206140211</v>
      </c>
      <c r="F39" s="40">
        <f t="shared" ca="1" si="2"/>
        <v>0.9854406299780688</v>
      </c>
      <c r="G39" s="41">
        <f ca="1">+M39*OFFSET('RAGNAR CAPE COD PACE CALCULATOR'!B$9,'RAGNAR CAPE COD PACE CALCULATOR'!C39,4)</f>
        <v>3.3742447916666668E-2</v>
      </c>
      <c r="H39" s="32"/>
      <c r="I39" s="76">
        <v>4.87</v>
      </c>
      <c r="J39" s="77">
        <v>274</v>
      </c>
      <c r="K39" s="77">
        <v>-321</v>
      </c>
      <c r="L39" s="72">
        <f t="shared" si="3"/>
        <v>-47</v>
      </c>
      <c r="M39" s="42">
        <f t="shared" si="4"/>
        <v>4.9835000000000003</v>
      </c>
    </row>
    <row r="40" spans="2:17" x14ac:dyDescent="0.25">
      <c r="B40" s="38">
        <v>12</v>
      </c>
      <c r="C40" s="39">
        <f ca="1">+OFFSET('RAGNAR CAPE COD PACE CALCULATOR'!B$9,'RAGNAR CAPE COD PACE CALCULATOR'!B40,0)</f>
        <v>12</v>
      </c>
      <c r="D40" s="39" t="str">
        <f ca="1">+OFFSET('RAGNAR CAPE COD PACE CALCULATOR'!B$9,'RAGNAR CAPE COD PACE CALCULATOR'!C40,1)</f>
        <v>Runner 12</v>
      </c>
      <c r="E40" s="40">
        <f t="shared" ca="1" si="5"/>
        <v>0.9854406299780688</v>
      </c>
      <c r="F40" s="40">
        <f t="shared" ca="1" si="2"/>
        <v>1.0149484868896368</v>
      </c>
      <c r="G40" s="41">
        <f ca="1">+M40*OFFSET('RAGNAR CAPE COD PACE CALCULATOR'!B$9,'RAGNAR CAPE COD PACE CALCULATOR'!C40,4)</f>
        <v>2.9507856911567897E-2</v>
      </c>
      <c r="H40" s="32"/>
      <c r="I40" s="76">
        <v>4.83</v>
      </c>
      <c r="J40" s="77">
        <v>316.66717678529034</v>
      </c>
      <c r="K40" s="77">
        <v>-295.37812941581001</v>
      </c>
      <c r="L40" s="72">
        <f t="shared" si="3"/>
        <v>21.289047369480329</v>
      </c>
      <c r="M40" s="42">
        <f t="shared" si="4"/>
        <v>4.9989781120773848</v>
      </c>
    </row>
    <row r="41" spans="2:17" x14ac:dyDescent="0.25">
      <c r="B41" s="38">
        <v>13</v>
      </c>
      <c r="C41" s="39">
        <f ca="1">+OFFSET('RAGNAR CAPE COD PACE CALCULATOR'!B$9,'RAGNAR CAPE COD PACE CALCULATOR'!B41-12,0)</f>
        <v>1</v>
      </c>
      <c r="D41" s="39" t="str">
        <f ca="1">+OFFSET('RAGNAR CAPE COD PACE CALCULATOR'!B$9,'RAGNAR CAPE COD PACE CALCULATOR'!C41,1)</f>
        <v>Runner 1</v>
      </c>
      <c r="E41" s="40">
        <f t="shared" ca="1" si="5"/>
        <v>1.0149484868896368</v>
      </c>
      <c r="F41" s="40">
        <f t="shared" ca="1" si="2"/>
        <v>1.0441962378596594</v>
      </c>
      <c r="G41" s="41">
        <f ca="1">+M41*OFFSET('RAGNAR CAPE COD PACE CALCULATOR'!B$9,'RAGNAR CAPE COD PACE CALCULATOR'!C41,4)*(1+$Q$33)</f>
        <v>2.9247750970022555E-2</v>
      </c>
      <c r="H41" s="32"/>
      <c r="I41" s="76">
        <v>5.19</v>
      </c>
      <c r="J41" s="77">
        <v>73.295836917951831</v>
      </c>
      <c r="K41" s="77">
        <v>-95.195662236526701</v>
      </c>
      <c r="L41" s="72">
        <f t="shared" si="3"/>
        <v>-21.899825318574869</v>
      </c>
      <c r="M41" s="42">
        <f t="shared" si="4"/>
        <v>5.2156980057996885</v>
      </c>
    </row>
    <row r="42" spans="2:17" x14ac:dyDescent="0.25">
      <c r="B42" s="38">
        <v>14</v>
      </c>
      <c r="C42" s="39">
        <f ca="1">+OFFSET('RAGNAR CAPE COD PACE CALCULATOR'!B$9,'RAGNAR CAPE COD PACE CALCULATOR'!B42-12,0)</f>
        <v>2</v>
      </c>
      <c r="D42" s="39" t="str">
        <f ca="1">+OFFSET('RAGNAR CAPE COD PACE CALCULATOR'!B$9,'RAGNAR CAPE COD PACE CALCULATOR'!C42,1)</f>
        <v>Runner 2</v>
      </c>
      <c r="E42" s="40">
        <f t="shared" ca="1" si="5"/>
        <v>1.0441962378596594</v>
      </c>
      <c r="F42" s="40">
        <f t="shared" ca="1" si="2"/>
        <v>1.0868218378833081</v>
      </c>
      <c r="G42" s="41">
        <f ca="1">+M42*OFFSET('RAGNAR CAPE COD PACE CALCULATOR'!B$9,'RAGNAR CAPE COD PACE CALCULATOR'!C42,4)*(1+$Q$33)</f>
        <v>4.2625600023648624E-2</v>
      </c>
      <c r="H42" s="32"/>
      <c r="I42" s="76">
        <v>5.4</v>
      </c>
      <c r="J42" s="77">
        <v>277.24574802092854</v>
      </c>
      <c r="K42" s="77">
        <v>-117.720048160117</v>
      </c>
      <c r="L42" s="72">
        <f t="shared" si="3"/>
        <v>159.52569986081153</v>
      </c>
      <c r="M42" s="42">
        <f t="shared" si="4"/>
        <v>5.6183857239408708</v>
      </c>
    </row>
    <row r="43" spans="2:17" x14ac:dyDescent="0.25">
      <c r="B43" s="38">
        <v>15</v>
      </c>
      <c r="C43" s="39">
        <f ca="1">+OFFSET('RAGNAR CAPE COD PACE CALCULATOR'!B$9,'RAGNAR CAPE COD PACE CALCULATOR'!B43-12,0)</f>
        <v>3</v>
      </c>
      <c r="D43" s="39" t="str">
        <f ca="1">+OFFSET('RAGNAR CAPE COD PACE CALCULATOR'!B$9,'RAGNAR CAPE COD PACE CALCULATOR'!C43,1)</f>
        <v>Runner 3</v>
      </c>
      <c r="E43" s="40">
        <f t="shared" ca="1" si="5"/>
        <v>1.0868218378833081</v>
      </c>
      <c r="F43" s="40">
        <f t="shared" ca="1" si="2"/>
        <v>1.110917097669184</v>
      </c>
      <c r="G43" s="41">
        <f ca="1">+M43*OFFSET('RAGNAR CAPE COD PACE CALCULATOR'!B$9,'RAGNAR CAPE COD PACE CALCULATOR'!C43,4)*(1+$Q$33)</f>
        <v>2.40952597858759E-2</v>
      </c>
      <c r="H43" s="32"/>
      <c r="I43" s="76">
        <v>4.2</v>
      </c>
      <c r="J43" s="77">
        <v>84.42551664543231</v>
      </c>
      <c r="K43" s="77">
        <v>-140.38769118690601</v>
      </c>
      <c r="L43" s="72">
        <f t="shared" si="3"/>
        <v>-55.962174541473701</v>
      </c>
      <c r="M43" s="42">
        <f t="shared" si="4"/>
        <v>4.21423167105198</v>
      </c>
    </row>
    <row r="44" spans="2:17" x14ac:dyDescent="0.25">
      <c r="B44" s="38">
        <v>16</v>
      </c>
      <c r="C44" s="39">
        <f ca="1">+OFFSET('RAGNAR CAPE COD PACE CALCULATOR'!B$9,'RAGNAR CAPE COD PACE CALCULATOR'!B44-12,0)</f>
        <v>4</v>
      </c>
      <c r="D44" s="39" t="str">
        <f ca="1">+OFFSET('RAGNAR CAPE COD PACE CALCULATOR'!B$9,'RAGNAR CAPE COD PACE CALCULATOR'!C44,1)</f>
        <v>Runner 4</v>
      </c>
      <c r="E44" s="40">
        <f t="shared" ca="1" si="5"/>
        <v>1.110917097669184</v>
      </c>
      <c r="F44" s="40">
        <f t="shared" ca="1" si="2"/>
        <v>1.1405755544948288</v>
      </c>
      <c r="G44" s="41">
        <f ca="1">+M44*OFFSET('RAGNAR CAPE COD PACE CALCULATOR'!B$9,'RAGNAR CAPE COD PACE CALCULATOR'!C44,4)*(1+$Q$33)</f>
        <v>2.9658456825644747E-2</v>
      </c>
      <c r="H44" s="32"/>
      <c r="I44" s="76">
        <v>4.0999999999999996</v>
      </c>
      <c r="J44" s="77">
        <v>122.75635260391292</v>
      </c>
      <c r="K44" s="77">
        <v>-184.07748400783601</v>
      </c>
      <c r="L44" s="72">
        <f t="shared" si="3"/>
        <v>-61.32113140392309</v>
      </c>
      <c r="M44" s="42">
        <f t="shared" si="4"/>
        <v>4.1307176105999943</v>
      </c>
    </row>
    <row r="45" spans="2:17" x14ac:dyDescent="0.25">
      <c r="B45" s="38">
        <v>17</v>
      </c>
      <c r="C45" s="39">
        <f ca="1">+OFFSET('RAGNAR CAPE COD PACE CALCULATOR'!B$9,'RAGNAR CAPE COD PACE CALCULATOR'!B45-12,0)</f>
        <v>5</v>
      </c>
      <c r="D45" s="39" t="str">
        <f ca="1">+OFFSET('RAGNAR CAPE COD PACE CALCULATOR'!B$9,'RAGNAR CAPE COD PACE CALCULATOR'!C45,1)</f>
        <v>Runner 5</v>
      </c>
      <c r="E45" s="40">
        <f t="shared" ca="1" si="5"/>
        <v>1.1405755544948288</v>
      </c>
      <c r="F45" s="40">
        <f t="shared" ca="1" si="2"/>
        <v>1.1960329381033818</v>
      </c>
      <c r="G45" s="41">
        <f ca="1">+M45*OFFSET('RAGNAR CAPE COD PACE CALCULATOR'!B$9,'RAGNAR CAPE COD PACE CALCULATOR'!C45,4)*(1+$Q$33)</f>
        <v>5.5457383608552936E-2</v>
      </c>
      <c r="H45" s="32"/>
      <c r="I45" s="76">
        <v>5.5</v>
      </c>
      <c r="J45" s="77">
        <v>225.11485177850739</v>
      </c>
      <c r="K45" s="77">
        <v>-242.00059530210501</v>
      </c>
      <c r="L45" s="72">
        <f t="shared" si="3"/>
        <v>-16.885743523597625</v>
      </c>
      <c r="M45" s="42">
        <f t="shared" si="4"/>
        <v>5.6041145541274551</v>
      </c>
    </row>
    <row r="46" spans="2:17" x14ac:dyDescent="0.25">
      <c r="B46" s="38">
        <v>18</v>
      </c>
      <c r="C46" s="39">
        <f ca="1">+OFFSET('RAGNAR CAPE COD PACE CALCULATOR'!B$9,'RAGNAR CAPE COD PACE CALCULATOR'!B46-12,0)</f>
        <v>6</v>
      </c>
      <c r="D46" s="39" t="str">
        <f ca="1">+OFFSET('RAGNAR CAPE COD PACE CALCULATOR'!B$9,'RAGNAR CAPE COD PACE CALCULATOR'!C46,1)</f>
        <v>Runner 6</v>
      </c>
      <c r="E46" s="40">
        <f t="shared" ca="1" si="5"/>
        <v>1.1960329381033818</v>
      </c>
      <c r="F46" s="40">
        <f t="shared" ca="1" si="2"/>
        <v>1.2380645433123501</v>
      </c>
      <c r="G46" s="41">
        <f ca="1">+M46*OFFSET('RAGNAR CAPE COD PACE CALCULATOR'!B$9,'RAGNAR CAPE COD PACE CALCULATOR'!C46,4)*(1+$Q$33)</f>
        <v>4.2031605208968231E-2</v>
      </c>
      <c r="H46" s="32"/>
      <c r="I46" s="76">
        <v>5.2</v>
      </c>
      <c r="J46" s="77">
        <v>191.82239463552852</v>
      </c>
      <c r="K46" s="77">
        <v>-165.13399963697799</v>
      </c>
      <c r="L46" s="72">
        <f t="shared" si="3"/>
        <v>26.688394998550535</v>
      </c>
      <c r="M46" s="42">
        <f t="shared" si="4"/>
        <v>5.3092553948170398</v>
      </c>
    </row>
    <row r="47" spans="2:17" x14ac:dyDescent="0.25">
      <c r="B47" s="38">
        <v>19</v>
      </c>
      <c r="C47" s="39">
        <f ca="1">+OFFSET('RAGNAR CAPE COD PACE CALCULATOR'!B$9,'RAGNAR CAPE COD PACE CALCULATOR'!B47-12,0)</f>
        <v>7</v>
      </c>
      <c r="D47" s="39" t="str">
        <f ca="1">+OFFSET('RAGNAR CAPE COD PACE CALCULATOR'!B$9,'RAGNAR CAPE COD PACE CALCULATOR'!C47,1)</f>
        <v>Runner 7</v>
      </c>
      <c r="E47" s="40">
        <f t="shared" ca="1" si="5"/>
        <v>1.2380645433123501</v>
      </c>
      <c r="F47" s="40">
        <f t="shared" ca="1" si="2"/>
        <v>1.2716945992565347</v>
      </c>
      <c r="G47" s="41">
        <f ca="1">+M47*OFFSET('RAGNAR CAPE COD PACE CALCULATOR'!B$9,'RAGNAR CAPE COD PACE CALCULATOR'!C47,4)*(1+$Q$33)</f>
        <v>3.3630055944184722E-2</v>
      </c>
      <c r="H47" s="32"/>
      <c r="I47" s="76">
        <v>5.3</v>
      </c>
      <c r="J47" s="77">
        <v>141.45493861770569</v>
      </c>
      <c r="K47" s="77">
        <v>-151.102551002502</v>
      </c>
      <c r="L47" s="72">
        <f t="shared" si="3"/>
        <v>-9.6476123847963038</v>
      </c>
      <c r="M47" s="42">
        <f t="shared" si="4"/>
        <v>5.3659036631164545</v>
      </c>
    </row>
    <row r="48" spans="2:17" x14ac:dyDescent="0.25">
      <c r="B48" s="38">
        <v>20</v>
      </c>
      <c r="C48" s="39">
        <f ca="1">+OFFSET('RAGNAR CAPE COD PACE CALCULATOR'!B$9,'RAGNAR CAPE COD PACE CALCULATOR'!B48-12,0)</f>
        <v>8</v>
      </c>
      <c r="D48" s="39" t="str">
        <f ca="1">+OFFSET('RAGNAR CAPE COD PACE CALCULATOR'!B$9,'RAGNAR CAPE COD PACE CALCULATOR'!C48,1)</f>
        <v>Runner 8</v>
      </c>
      <c r="E48" s="40">
        <f t="shared" ca="1" si="5"/>
        <v>1.2716945992565347</v>
      </c>
      <c r="F48" s="40">
        <f t="shared" ca="1" si="2"/>
        <v>1.3064134938907286</v>
      </c>
      <c r="G48" s="41">
        <f ca="1">+M48*OFFSET('RAGNAR CAPE COD PACE CALCULATOR'!B$9,'RAGNAR CAPE COD PACE CALCULATOR'!C48,4)*(1+$Q$33)</f>
        <v>3.4718894634193906E-2</v>
      </c>
      <c r="H48" s="32"/>
      <c r="I48" s="76">
        <v>5.57</v>
      </c>
      <c r="J48" s="77">
        <v>224.45545299625394</v>
      </c>
      <c r="K48" s="77">
        <v>-210.20063043308301</v>
      </c>
      <c r="L48" s="72">
        <f t="shared" si="3"/>
        <v>14.254822563170933</v>
      </c>
      <c r="M48" s="42">
        <f t="shared" si="4"/>
        <v>5.689355137779712</v>
      </c>
    </row>
    <row r="49" spans="2:13" x14ac:dyDescent="0.25">
      <c r="B49" s="38">
        <v>21</v>
      </c>
      <c r="C49" s="39">
        <f ca="1">+OFFSET('RAGNAR CAPE COD PACE CALCULATOR'!B$9,'RAGNAR CAPE COD PACE CALCULATOR'!B49-12,0)</f>
        <v>9</v>
      </c>
      <c r="D49" s="39" t="str">
        <f ca="1">+OFFSET('RAGNAR CAPE COD PACE CALCULATOR'!B$9,'RAGNAR CAPE COD PACE CALCULATOR'!C49,1)</f>
        <v>Runner 9</v>
      </c>
      <c r="E49" s="40">
        <f t="shared" ca="1" si="5"/>
        <v>1.3064134938907286</v>
      </c>
      <c r="F49" s="40">
        <f t="shared" ca="1" si="2"/>
        <v>1.3483129011960324</v>
      </c>
      <c r="G49" s="41">
        <f ca="1">+M49*OFFSET('RAGNAR CAPE COD PACE CALCULATOR'!B$9,'RAGNAR CAPE COD PACE CALCULATOR'!C49,4)*(1+$Q$33)</f>
        <v>4.1899407305303796E-2</v>
      </c>
      <c r="H49" s="32"/>
      <c r="I49" s="76">
        <v>5.66</v>
      </c>
      <c r="J49" s="77">
        <v>205.07186667776114</v>
      </c>
      <c r="K49" s="77">
        <v>-182.74727026701001</v>
      </c>
      <c r="L49" s="72">
        <f t="shared" si="3"/>
        <v>22.324596410751127</v>
      </c>
      <c r="M49" s="42">
        <f t="shared" si="4"/>
        <v>5.7736982315442562</v>
      </c>
    </row>
    <row r="50" spans="2:13" x14ac:dyDescent="0.25">
      <c r="B50" s="38">
        <v>22</v>
      </c>
      <c r="C50" s="39">
        <f ca="1">+OFFSET('RAGNAR CAPE COD PACE CALCULATOR'!B$9,'RAGNAR CAPE COD PACE CALCULATOR'!B50-12,0)</f>
        <v>10</v>
      </c>
      <c r="D50" s="39" t="str">
        <f ca="1">+OFFSET('RAGNAR CAPE COD PACE CALCULATOR'!B$9,'RAGNAR CAPE COD PACE CALCULATOR'!C50,1)</f>
        <v>Runner 10</v>
      </c>
      <c r="E50" s="40">
        <f t="shared" ca="1" si="5"/>
        <v>1.3483129011960324</v>
      </c>
      <c r="F50" s="40">
        <f t="shared" ca="1" si="2"/>
        <v>1.3668289896598829</v>
      </c>
      <c r="G50" s="41">
        <f ca="1">+M50*OFFSET('RAGNAR CAPE COD PACE CALCULATOR'!B$9,'RAGNAR CAPE COD PACE CALCULATOR'!C50,4)*(1+$Q$33)</f>
        <v>1.8516088463850382E-2</v>
      </c>
      <c r="H50" s="32"/>
      <c r="I50" s="76">
        <v>3.72</v>
      </c>
      <c r="J50" s="77">
        <v>111.63308091878893</v>
      </c>
      <c r="K50" s="77">
        <v>-178.868298554897</v>
      </c>
      <c r="L50" s="72">
        <f t="shared" si="3"/>
        <v>-67.235217636108061</v>
      </c>
      <c r="M50" s="42">
        <f t="shared" si="4"/>
        <v>3.7421989316413407</v>
      </c>
    </row>
    <row r="51" spans="2:13" x14ac:dyDescent="0.25">
      <c r="B51" s="38">
        <v>23</v>
      </c>
      <c r="C51" s="39">
        <f ca="1">+OFFSET('RAGNAR CAPE COD PACE CALCULATOR'!B$9,'RAGNAR CAPE COD PACE CALCULATOR'!B51-12,0)</f>
        <v>11</v>
      </c>
      <c r="D51" s="39" t="str">
        <f ca="1">+OFFSET('RAGNAR CAPE COD PACE CALCULATOR'!B$9,'RAGNAR CAPE COD PACE CALCULATOR'!C51,1)</f>
        <v>Runner 11</v>
      </c>
      <c r="E51" s="40">
        <f t="shared" ca="1" si="5"/>
        <v>1.3668289896598829</v>
      </c>
      <c r="F51" s="40">
        <f t="shared" ca="1" si="2"/>
        <v>1.3823182350817373</v>
      </c>
      <c r="G51" s="41">
        <f ca="1">+M51*OFFSET('RAGNAR CAPE COD PACE CALCULATOR'!B$9,'RAGNAR CAPE COD PACE CALCULATOR'!C51,4)*(1+$Q$33)</f>
        <v>1.5489245421854408E-2</v>
      </c>
      <c r="H51" s="32"/>
      <c r="I51" s="76">
        <v>2.39</v>
      </c>
      <c r="J51" s="77">
        <v>45.784872970044731</v>
      </c>
      <c r="K51" s="77">
        <v>-55.4804811691643</v>
      </c>
      <c r="L51" s="72">
        <f t="shared" si="3"/>
        <v>-9.6956081991195688</v>
      </c>
      <c r="M51" s="42">
        <f t="shared" si="4"/>
        <v>2.4080446323854625</v>
      </c>
    </row>
    <row r="52" spans="2:13" x14ac:dyDescent="0.25">
      <c r="B52" s="38">
        <v>24</v>
      </c>
      <c r="C52" s="39">
        <f ca="1">+OFFSET('RAGNAR CAPE COD PACE CALCULATOR'!B$9,'RAGNAR CAPE COD PACE CALCULATOR'!B52-12,0)</f>
        <v>12</v>
      </c>
      <c r="D52" s="39" t="str">
        <f ca="1">+OFFSET('RAGNAR CAPE COD PACE CALCULATOR'!B$9,'RAGNAR CAPE COD PACE CALCULATOR'!C52,1)</f>
        <v>Runner 12</v>
      </c>
      <c r="E52" s="40">
        <f t="shared" ca="1" si="5"/>
        <v>1.3823182350817373</v>
      </c>
      <c r="F52" s="40">
        <f t="shared" ca="1" si="2"/>
        <v>1.4007189351060658</v>
      </c>
      <c r="G52" s="41">
        <f ca="1">+M52*OFFSET('RAGNAR CAPE COD PACE CALCULATOR'!B$9,'RAGNAR CAPE COD PACE CALCULATOR'!C52,4)*(1+$Q$33)</f>
        <v>1.8400700024328417E-2</v>
      </c>
      <c r="H52" s="32"/>
      <c r="I52" s="76">
        <v>3.21</v>
      </c>
      <c r="J52" s="77">
        <v>102.29462287545226</v>
      </c>
      <c r="K52" s="77">
        <v>-61.862797445535897</v>
      </c>
      <c r="L52" s="72">
        <f t="shared" si="3"/>
        <v>40.431825429916366</v>
      </c>
      <c r="M52" s="42">
        <f t="shared" si="4"/>
        <v>3.2813632241526842</v>
      </c>
    </row>
    <row r="53" spans="2:13" x14ac:dyDescent="0.25">
      <c r="B53" s="38">
        <v>25</v>
      </c>
      <c r="C53" s="39">
        <f ca="1">+OFFSET('RAGNAR CAPE COD PACE CALCULATOR'!B$9,'RAGNAR CAPE COD PACE CALCULATOR'!B53-24,0)</f>
        <v>1</v>
      </c>
      <c r="D53" s="39" t="str">
        <f ca="1">+OFFSET('RAGNAR CAPE COD PACE CALCULATOR'!B$9,'RAGNAR CAPE COD PACE CALCULATOR'!C53,1)</f>
        <v>Runner 1</v>
      </c>
      <c r="E53" s="40">
        <f t="shared" ca="1" si="5"/>
        <v>1.4007189351060658</v>
      </c>
      <c r="F53" s="40">
        <f t="shared" ca="1" si="2"/>
        <v>1.4227976989976836</v>
      </c>
      <c r="G53" s="41">
        <f ca="1">+M53*OFFSET('RAGNAR CAPE COD PACE CALCULATOR'!B$9,'RAGNAR CAPE COD PACE CALCULATOR'!C53,4)*(1+$Q$34)</f>
        <v>2.2078763891617722E-2</v>
      </c>
      <c r="H53" s="32"/>
      <c r="I53" s="76">
        <v>3.2</v>
      </c>
      <c r="J53" s="77">
        <v>93.701331217765798</v>
      </c>
      <c r="K53" s="77">
        <v>-82.355091299056994</v>
      </c>
      <c r="L53" s="72">
        <f t="shared" si="3"/>
        <v>11.346239918708804</v>
      </c>
      <c r="M53" s="42">
        <f t="shared" si="4"/>
        <v>3.2525237855682376</v>
      </c>
    </row>
    <row r="54" spans="2:13" x14ac:dyDescent="0.25">
      <c r="B54" s="38">
        <v>26</v>
      </c>
      <c r="C54" s="39">
        <f ca="1">+OFFSET('RAGNAR CAPE COD PACE CALCULATOR'!B$9,'RAGNAR CAPE COD PACE CALCULATOR'!B54-24,0)</f>
        <v>2</v>
      </c>
      <c r="D54" s="39" t="str">
        <f ca="1">+OFFSET('RAGNAR CAPE COD PACE CALCULATOR'!B$9,'RAGNAR CAPE COD PACE CALCULATOR'!C54,1)</f>
        <v>Runner 2</v>
      </c>
      <c r="E54" s="40">
        <f t="shared" ca="1" si="5"/>
        <v>1.4227976989976836</v>
      </c>
      <c r="F54" s="40">
        <f t="shared" ca="1" si="2"/>
        <v>1.4684696013415983</v>
      </c>
      <c r="G54" s="41">
        <f ca="1">+M54*OFFSET('RAGNAR CAPE COD PACE CALCULATOR'!B$9,'RAGNAR CAPE COD PACE CALCULATOR'!C54,4)*(1+$Q$34)</f>
        <v>4.5671902343914772E-2</v>
      </c>
      <c r="H54" s="32"/>
      <c r="I54" s="76">
        <v>4.8099999999999996</v>
      </c>
      <c r="J54" s="77">
        <v>273.962806925297</v>
      </c>
      <c r="K54" s="77">
        <v>-221.98393139505399</v>
      </c>
      <c r="L54" s="72">
        <f t="shared" si="3"/>
        <v>51.978875530243016</v>
      </c>
      <c r="M54" s="42">
        <f t="shared" si="4"/>
        <v>4.9729708412277702</v>
      </c>
    </row>
    <row r="55" spans="2:13" x14ac:dyDescent="0.25">
      <c r="B55" s="38">
        <v>27</v>
      </c>
      <c r="C55" s="39">
        <f ca="1">+OFFSET('RAGNAR CAPE COD PACE CALCULATOR'!B$9,'RAGNAR CAPE COD PACE CALCULATOR'!B55-24,0)</f>
        <v>3</v>
      </c>
      <c r="D55" s="39" t="str">
        <f ca="1">+OFFSET('RAGNAR CAPE COD PACE CALCULATOR'!B$9,'RAGNAR CAPE COD PACE CALCULATOR'!C55,1)</f>
        <v>Runner 3</v>
      </c>
      <c r="E55" s="40">
        <f t="shared" ca="1" si="5"/>
        <v>1.4684696013415983</v>
      </c>
      <c r="F55" s="40">
        <f t="shared" ca="1" si="2"/>
        <v>1.5348106622754167</v>
      </c>
      <c r="G55" s="41">
        <f ca="1">+M55*OFFSET('RAGNAR CAPE COD PACE CALCULATOR'!B$9,'RAGNAR CAPE COD PACE CALCULATOR'!C55,4)*(1+$Q$34)</f>
        <v>6.6341060933818405E-2</v>
      </c>
      <c r="H55" s="32"/>
      <c r="I55" s="76">
        <v>9.4499999999999993</v>
      </c>
      <c r="J55" s="78">
        <v>283.54097885704113</v>
      </c>
      <c r="K55" s="77">
        <v>-296.95598887825099</v>
      </c>
      <c r="L55" s="72">
        <f t="shared" si="3"/>
        <v>-13.415010021209866</v>
      </c>
      <c r="M55" s="42">
        <f t="shared" si="4"/>
        <v>9.5850629844179132</v>
      </c>
    </row>
    <row r="56" spans="2:13" x14ac:dyDescent="0.25">
      <c r="B56" s="38">
        <v>28</v>
      </c>
      <c r="C56" s="39">
        <f ca="1">+OFFSET('RAGNAR CAPE COD PACE CALCULATOR'!B$9,'RAGNAR CAPE COD PACE CALCULATOR'!B56-24,0)</f>
        <v>4</v>
      </c>
      <c r="D56" s="39" t="str">
        <f ca="1">+OFFSET('RAGNAR CAPE COD PACE CALCULATOR'!B$9,'RAGNAR CAPE COD PACE CALCULATOR'!C56,1)</f>
        <v>Runner 4</v>
      </c>
      <c r="E56" s="40">
        <f t="shared" ca="1" si="5"/>
        <v>1.5348106622754167</v>
      </c>
      <c r="F56" s="40">
        <f t="shared" ca="1" si="2"/>
        <v>1.5847133407264766</v>
      </c>
      <c r="G56" s="41">
        <f ca="1">+M56*OFFSET('RAGNAR CAPE COD PACE CALCULATOR'!B$9,'RAGNAR CAPE COD PACE CALCULATOR'!C56,4)*(1+$Q$34)</f>
        <v>4.9902678451059973E-2</v>
      </c>
      <c r="H56" s="32"/>
      <c r="I56" s="76">
        <v>5.72</v>
      </c>
      <c r="J56" s="77">
        <v>132.38107396721824</v>
      </c>
      <c r="K56" s="77">
        <v>-221.73020660257299</v>
      </c>
      <c r="L56" s="72">
        <f t="shared" si="3"/>
        <v>-89.349132635354749</v>
      </c>
      <c r="M56" s="42">
        <f t="shared" si="4"/>
        <v>5.7415159706659322</v>
      </c>
    </row>
    <row r="57" spans="2:13" x14ac:dyDescent="0.25">
      <c r="B57" s="38">
        <v>29</v>
      </c>
      <c r="C57" s="39">
        <f ca="1">+OFFSET('RAGNAR CAPE COD PACE CALCULATOR'!B$9,'RAGNAR CAPE COD PACE CALCULATOR'!B57-24,0)</f>
        <v>5</v>
      </c>
      <c r="D57" s="39" t="str">
        <f ca="1">+OFFSET('RAGNAR CAPE COD PACE CALCULATOR'!B$9,'RAGNAR CAPE COD PACE CALCULATOR'!C57,1)</f>
        <v>Runner 5</v>
      </c>
      <c r="E57" s="40">
        <f t="shared" ca="1" si="5"/>
        <v>1.5847133407264766</v>
      </c>
      <c r="F57" s="40">
        <f t="shared" ca="1" si="2"/>
        <v>1.6407638615598099</v>
      </c>
      <c r="G57" s="41">
        <f ca="1">+M57*OFFSET('RAGNAR CAPE COD PACE CALCULATOR'!B$9,'RAGNAR CAPE COD PACE CALCULATOR'!C57,4)*(1+$Q$34)</f>
        <v>5.6050520833333332E-2</v>
      </c>
      <c r="H57" s="32"/>
      <c r="I57" s="76">
        <v>4.59</v>
      </c>
      <c r="J57" s="77">
        <v>141</v>
      </c>
      <c r="K57" s="77">
        <v>-104</v>
      </c>
      <c r="L57" s="72">
        <f t="shared" si="3"/>
        <v>37</v>
      </c>
      <c r="M57" s="42">
        <f t="shared" si="4"/>
        <v>4.6790000000000003</v>
      </c>
    </row>
    <row r="58" spans="2:13" x14ac:dyDescent="0.25">
      <c r="B58" s="38">
        <v>30</v>
      </c>
      <c r="C58" s="39">
        <f ca="1">+OFFSET('RAGNAR CAPE COD PACE CALCULATOR'!B$9,'RAGNAR CAPE COD PACE CALCULATOR'!B58-24,0)</f>
        <v>6</v>
      </c>
      <c r="D58" s="39" t="str">
        <f ca="1">+OFFSET('RAGNAR CAPE COD PACE CALCULATOR'!B$9,'RAGNAR CAPE COD PACE CALCULATOR'!C58,1)</f>
        <v>Runner 6</v>
      </c>
      <c r="E58" s="40">
        <f t="shared" ca="1" si="5"/>
        <v>1.6407638615598099</v>
      </c>
      <c r="F58" s="40">
        <f t="shared" ca="1" si="2"/>
        <v>1.6718521948931433</v>
      </c>
      <c r="G58" s="41">
        <f ca="1">+M58*OFFSET('RAGNAR CAPE COD PACE CALCULATOR'!B$9,'RAGNAR CAPE COD PACE CALCULATOR'!C58,4)*(1+$Q$34)</f>
        <v>3.1088333333333336E-2</v>
      </c>
      <c r="H58" s="32"/>
      <c r="I58" s="76">
        <v>3.2</v>
      </c>
      <c r="J58" s="77">
        <v>86</v>
      </c>
      <c r="K58" s="77">
        <v>-84</v>
      </c>
      <c r="L58" s="72">
        <f t="shared" si="3"/>
        <v>2</v>
      </c>
      <c r="M58" s="42">
        <f t="shared" si="4"/>
        <v>3.2440000000000002</v>
      </c>
    </row>
    <row r="59" spans="2:13" x14ac:dyDescent="0.25">
      <c r="B59" s="38">
        <v>31</v>
      </c>
      <c r="C59" s="39">
        <f ca="1">+OFFSET('RAGNAR CAPE COD PACE CALCULATOR'!B$9,'RAGNAR CAPE COD PACE CALCULATOR'!B59-24,0)</f>
        <v>7</v>
      </c>
      <c r="D59" s="39" t="str">
        <f ca="1">+OFFSET('RAGNAR CAPE COD PACE CALCULATOR'!B$9,'RAGNAR CAPE COD PACE CALCULATOR'!C59,1)</f>
        <v>Runner 7</v>
      </c>
      <c r="E59" s="40">
        <f t="shared" ca="1" si="5"/>
        <v>1.6718521948931433</v>
      </c>
      <c r="F59" s="40">
        <f t="shared" ca="1" si="2"/>
        <v>1.7208029338294499</v>
      </c>
      <c r="G59" s="41">
        <f ca="1">+M59*OFFSET('RAGNAR CAPE COD PACE CALCULATOR'!B$9,'RAGNAR CAPE COD PACE CALCULATOR'!C59,4)*(1+$Q$34)</f>
        <v>4.8950738936306581E-2</v>
      </c>
      <c r="H59" s="32"/>
      <c r="I59" s="76">
        <v>6.34</v>
      </c>
      <c r="J59" s="77">
        <v>215.0667990566493</v>
      </c>
      <c r="K59" s="77">
        <v>-205.95710964071799</v>
      </c>
      <c r="L59" s="72">
        <f t="shared" si="3"/>
        <v>9.1096894159313138</v>
      </c>
      <c r="M59" s="42">
        <f t="shared" si="4"/>
        <v>6.4520882442362906</v>
      </c>
    </row>
    <row r="60" spans="2:13" x14ac:dyDescent="0.25">
      <c r="B60" s="38">
        <v>32</v>
      </c>
      <c r="C60" s="39">
        <f ca="1">+OFFSET('RAGNAR CAPE COD PACE CALCULATOR'!B$9,'RAGNAR CAPE COD PACE CALCULATOR'!B60-24,0)</f>
        <v>8</v>
      </c>
      <c r="D60" s="39" t="str">
        <f ca="1">+OFFSET('RAGNAR CAPE COD PACE CALCULATOR'!B$9,'RAGNAR CAPE COD PACE CALCULATOR'!C60,1)</f>
        <v>Runner 8</v>
      </c>
      <c r="E60" s="40">
        <f t="shared" ca="1" si="5"/>
        <v>1.7208029338294499</v>
      </c>
      <c r="F60" s="40">
        <f t="shared" ca="1" si="2"/>
        <v>1.7380758790834199</v>
      </c>
      <c r="G60" s="41">
        <f ca="1">+M60*OFFSET('RAGNAR CAPE COD PACE CALCULATOR'!B$9,'RAGNAR CAPE COD PACE CALCULATOR'!C60,4)*(1+$Q$34)</f>
        <v>1.7272945253969843E-2</v>
      </c>
      <c r="H60" s="32"/>
      <c r="I60" s="76">
        <v>2.2999999999999998</v>
      </c>
      <c r="J60" s="77">
        <v>113.14907309913673</v>
      </c>
      <c r="K60" s="77">
        <v>-149.81567085790701</v>
      </c>
      <c r="L60" s="72">
        <f t="shared" si="3"/>
        <v>-36.66659775877028</v>
      </c>
      <c r="M60" s="42">
        <f t="shared" si="4"/>
        <v>2.3382412376701831</v>
      </c>
    </row>
    <row r="61" spans="2:13" x14ac:dyDescent="0.25">
      <c r="B61" s="38">
        <v>33</v>
      </c>
      <c r="C61" s="39">
        <f ca="1">+OFFSET('RAGNAR CAPE COD PACE CALCULATOR'!B$9,'RAGNAR CAPE COD PACE CALCULATOR'!B61-24,0)</f>
        <v>9</v>
      </c>
      <c r="D61" s="39" t="str">
        <f ca="1">+OFFSET('RAGNAR CAPE COD PACE CALCULATOR'!B$9,'RAGNAR CAPE COD PACE CALCULATOR'!C61,1)</f>
        <v>Runner 9</v>
      </c>
      <c r="E61" s="40">
        <f t="shared" ca="1" si="5"/>
        <v>1.7380758790834199</v>
      </c>
      <c r="F61" s="40">
        <f t="shared" ca="1" si="2"/>
        <v>1.7683612089445311</v>
      </c>
      <c r="G61" s="41">
        <f ca="1">+M61*OFFSET('RAGNAR CAPE COD PACE CALCULATOR'!B$9,'RAGNAR CAPE COD PACE CALCULATOR'!C61,4)*(1+$Q$34)</f>
        <v>3.0285329861111106E-2</v>
      </c>
      <c r="H61" s="32"/>
      <c r="I61" s="76">
        <v>3.3</v>
      </c>
      <c r="J61" s="77">
        <v>243</v>
      </c>
      <c r="K61" s="77">
        <v>-191</v>
      </c>
      <c r="L61" s="72">
        <f t="shared" si="3"/>
        <v>52</v>
      </c>
      <c r="M61" s="42">
        <f t="shared" si="4"/>
        <v>3.4474999999999998</v>
      </c>
    </row>
    <row r="62" spans="2:13" x14ac:dyDescent="0.25">
      <c r="B62" s="38">
        <v>34</v>
      </c>
      <c r="C62" s="39">
        <f ca="1">+OFFSET('RAGNAR CAPE COD PACE CALCULATOR'!B$9,'RAGNAR CAPE COD PACE CALCULATOR'!B62-24,0)</f>
        <v>10</v>
      </c>
      <c r="D62" s="39" t="str">
        <f ca="1">+OFFSET('RAGNAR CAPE COD PACE CALCULATOR'!B$9,'RAGNAR CAPE COD PACE CALCULATOR'!C62,1)</f>
        <v>Runner 10</v>
      </c>
      <c r="E62" s="40">
        <f t="shared" ca="1" si="5"/>
        <v>1.7683612089445311</v>
      </c>
      <c r="F62" s="40">
        <f t="shared" ca="1" si="2"/>
        <v>1.8105458443611977</v>
      </c>
      <c r="G62" s="41">
        <f ca="1">+M62*OFFSET('RAGNAR CAPE COD PACE CALCULATOR'!B$9,'RAGNAR CAPE COD PACE CALCULATOR'!C62,4)*(1+$Q$34)</f>
        <v>4.2184635416666671E-2</v>
      </c>
      <c r="H62" s="32"/>
      <c r="I62" s="76">
        <v>6.9</v>
      </c>
      <c r="J62" s="77">
        <v>360</v>
      </c>
      <c r="K62" s="77">
        <v>-434</v>
      </c>
      <c r="L62" s="72">
        <f t="shared" si="3"/>
        <v>-74</v>
      </c>
      <c r="M62" s="42">
        <f t="shared" si="4"/>
        <v>7.043000000000001</v>
      </c>
    </row>
    <row r="63" spans="2:13" x14ac:dyDescent="0.25">
      <c r="B63" s="38">
        <v>35</v>
      </c>
      <c r="C63" s="39">
        <f ca="1">+OFFSET('RAGNAR CAPE COD PACE CALCULATOR'!B$9,'RAGNAR CAPE COD PACE CALCULATOR'!B63-24,0)</f>
        <v>11</v>
      </c>
      <c r="D63" s="39" t="str">
        <f ca="1">+OFFSET('RAGNAR CAPE COD PACE CALCULATOR'!B$9,'RAGNAR CAPE COD PACE CALCULATOR'!C63,1)</f>
        <v>Runner 11</v>
      </c>
      <c r="E63" s="40">
        <f t="shared" ca="1" si="5"/>
        <v>1.8105458443611977</v>
      </c>
      <c r="F63" s="40">
        <f t="shared" ca="1" si="2"/>
        <v>1.8464638549790491</v>
      </c>
      <c r="G63" s="41">
        <f ca="1">+M63*OFFSET('RAGNAR CAPE COD PACE CALCULATOR'!B$9,'RAGNAR CAPE COD PACE CALCULATOR'!C63,4)*(1+$Q$34)</f>
        <v>3.5918010617851305E-2</v>
      </c>
      <c r="H63" s="32"/>
      <c r="I63" s="76">
        <v>4.49</v>
      </c>
      <c r="J63" s="77">
        <v>234.90403640520577</v>
      </c>
      <c r="K63" s="77">
        <v>-224.04481043255299</v>
      </c>
      <c r="L63" s="72">
        <f t="shared" si="3"/>
        <v>10.85922597265278</v>
      </c>
      <c r="M63" s="42">
        <f t="shared" si="4"/>
        <v>4.6128816311889302</v>
      </c>
    </row>
    <row r="64" spans="2:13" ht="15.75" thickBot="1" x14ac:dyDescent="0.3">
      <c r="B64" s="46">
        <v>36</v>
      </c>
      <c r="C64" s="47">
        <f ca="1">+OFFSET('RAGNAR CAPE COD PACE CALCULATOR'!B$9,'RAGNAR CAPE COD PACE CALCULATOR'!B64-24,0)</f>
        <v>12</v>
      </c>
      <c r="D64" s="47" t="str">
        <f ca="1">+OFFSET('RAGNAR CAPE COD PACE CALCULATOR'!B$9,'RAGNAR CAPE COD PACE CALCULATOR'!C64,1)</f>
        <v>Runner 12</v>
      </c>
      <c r="E64" s="48">
        <f t="shared" ca="1" si="5"/>
        <v>1.8464638549790491</v>
      </c>
      <c r="F64" s="48">
        <f ca="1">+E64+G64</f>
        <v>1.9126319764511031</v>
      </c>
      <c r="G64" s="49">
        <f ca="1">+M64*OFFSET('RAGNAR CAPE COD PACE CALCULATOR'!B$9,'RAGNAR CAPE COD PACE CALCULATOR'!C64,4)*(1+$Q$34)</f>
        <v>6.6168121472053948E-2</v>
      </c>
      <c r="H64" s="50"/>
      <c r="I64" s="79">
        <v>9.6199999999999992</v>
      </c>
      <c r="J64" s="80">
        <v>224.18864827659735</v>
      </c>
      <c r="K64" s="80">
        <v>-193.31951245954599</v>
      </c>
      <c r="L64" s="73">
        <f t="shared" si="3"/>
        <v>30.869135817051358</v>
      </c>
      <c r="M64" s="51">
        <f t="shared" si="4"/>
        <v>9.747528892046823</v>
      </c>
    </row>
    <row r="67" spans="7:7" x14ac:dyDescent="0.25">
      <c r="G67" s="52"/>
    </row>
    <row r="68" spans="7:7" x14ac:dyDescent="0.25">
      <c r="G68" s="52"/>
    </row>
  </sheetData>
  <sheetProtection sheet="1" objects="1" scenarios="1"/>
  <protectedRanges>
    <protectedRange sqref="C10:E24" name="Range2"/>
    <protectedRange sqref="E8" name="Range7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  <ignoredErrors>
    <ignoredError sqref="E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D5" sqref="D5:G41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/>
    </row>
    <row r="6" spans="4:7" x14ac:dyDescent="0.25">
      <c r="D6" s="24"/>
      <c r="G6" s="24"/>
    </row>
    <row r="7" spans="4:7" x14ac:dyDescent="0.25">
      <c r="D7" s="24"/>
      <c r="G7" s="24"/>
    </row>
    <row r="8" spans="4:7" x14ac:dyDescent="0.25">
      <c r="D8" s="24"/>
      <c r="G8" s="24"/>
    </row>
    <row r="9" spans="4:7" x14ac:dyDescent="0.25">
      <c r="D9" s="24"/>
      <c r="G9" s="24"/>
    </row>
    <row r="10" spans="4:7" x14ac:dyDescent="0.25">
      <c r="D10" s="24"/>
      <c r="G10" s="24"/>
    </row>
    <row r="11" spans="4:7" x14ac:dyDescent="0.25">
      <c r="D11" s="24"/>
      <c r="G11" s="24"/>
    </row>
    <row r="12" spans="4:7" x14ac:dyDescent="0.25">
      <c r="D12" s="24"/>
      <c r="G12" s="24"/>
    </row>
    <row r="13" spans="4:7" x14ac:dyDescent="0.25">
      <c r="D13" s="24"/>
      <c r="G13" s="24"/>
    </row>
    <row r="14" spans="4:7" x14ac:dyDescent="0.25">
      <c r="D14" s="24"/>
      <c r="G14" s="24"/>
    </row>
    <row r="15" spans="4:7" x14ac:dyDescent="0.25">
      <c r="D15" s="24"/>
      <c r="G15" s="24"/>
    </row>
    <row r="16" spans="4:7" x14ac:dyDescent="0.25">
      <c r="D16" s="24"/>
      <c r="G16" s="24"/>
    </row>
    <row r="17" spans="4:7" x14ac:dyDescent="0.25">
      <c r="D17" s="24"/>
      <c r="G17" s="24"/>
    </row>
    <row r="18" spans="4:7" x14ac:dyDescent="0.25">
      <c r="D18" s="24"/>
      <c r="G18" s="24"/>
    </row>
    <row r="19" spans="4:7" x14ac:dyDescent="0.25">
      <c r="D19" s="24"/>
      <c r="G19" s="24"/>
    </row>
    <row r="20" spans="4:7" x14ac:dyDescent="0.25">
      <c r="D20" s="24"/>
      <c r="G20" s="24"/>
    </row>
    <row r="21" spans="4:7" x14ac:dyDescent="0.25">
      <c r="D21" s="24"/>
      <c r="G21" s="24"/>
    </row>
    <row r="22" spans="4:7" x14ac:dyDescent="0.25">
      <c r="D22" s="24"/>
      <c r="G22" s="24"/>
    </row>
    <row r="23" spans="4:7" x14ac:dyDescent="0.25">
      <c r="D23" s="24"/>
      <c r="G23" s="24"/>
    </row>
    <row r="24" spans="4:7" x14ac:dyDescent="0.25">
      <c r="D24" s="24"/>
      <c r="G24" s="24"/>
    </row>
    <row r="25" spans="4:7" x14ac:dyDescent="0.25">
      <c r="D25" s="24"/>
      <c r="G25" s="24"/>
    </row>
    <row r="26" spans="4:7" x14ac:dyDescent="0.25">
      <c r="D26" s="24"/>
      <c r="G26" s="24"/>
    </row>
    <row r="27" spans="4:7" x14ac:dyDescent="0.25">
      <c r="D27" s="24"/>
      <c r="G27" s="24"/>
    </row>
    <row r="28" spans="4:7" x14ac:dyDescent="0.25">
      <c r="D28" s="24"/>
      <c r="G28" s="24"/>
    </row>
    <row r="29" spans="4:7" x14ac:dyDescent="0.25">
      <c r="D29" s="24"/>
      <c r="G29" s="24"/>
    </row>
    <row r="30" spans="4:7" x14ac:dyDescent="0.25">
      <c r="D30" s="24"/>
      <c r="G30" s="24"/>
    </row>
    <row r="31" spans="4:7" x14ac:dyDescent="0.25">
      <c r="D31" s="24"/>
      <c r="G31" s="24"/>
    </row>
    <row r="32" spans="4:7" x14ac:dyDescent="0.25">
      <c r="D32" s="24"/>
      <c r="G32" s="24"/>
    </row>
    <row r="33" spans="4:8" x14ac:dyDescent="0.25">
      <c r="D33" s="24"/>
      <c r="G33" s="24"/>
      <c r="H33" s="24"/>
    </row>
    <row r="34" spans="4:8" x14ac:dyDescent="0.25">
      <c r="D34" s="24"/>
      <c r="G34" s="24"/>
      <c r="H34" s="24"/>
    </row>
    <row r="35" spans="4:8" x14ac:dyDescent="0.25">
      <c r="D35" s="24"/>
      <c r="G35" s="24"/>
      <c r="H35" s="24"/>
    </row>
    <row r="36" spans="4:8" x14ac:dyDescent="0.25">
      <c r="G36" s="24"/>
      <c r="H36" s="24"/>
    </row>
    <row r="37" spans="4:8" x14ac:dyDescent="0.25">
      <c r="G37" s="24"/>
      <c r="H37" s="24"/>
    </row>
    <row r="38" spans="4:8" x14ac:dyDescent="0.25">
      <c r="G38" s="24"/>
      <c r="H38" s="24"/>
    </row>
    <row r="39" spans="4:8" x14ac:dyDescent="0.25">
      <c r="G39" s="24"/>
      <c r="H39" s="24"/>
    </row>
    <row r="40" spans="4:8" x14ac:dyDescent="0.25">
      <c r="G40" s="24"/>
      <c r="H40" s="24"/>
    </row>
    <row r="41" spans="4:8" x14ac:dyDescent="0.25">
      <c r="G41" s="24"/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RAGNAR CAPE COD PACE CALCULATOR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Olivia Darrow</cp:lastModifiedBy>
  <dcterms:created xsi:type="dcterms:W3CDTF">2011-08-18T21:19:56Z</dcterms:created>
  <dcterms:modified xsi:type="dcterms:W3CDTF">2016-04-27T20:38:01Z</dcterms:modified>
</cp:coreProperties>
</file>