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sappy\Dropbox (Ragnar)\Road Team Folder\Race Director\cape cod\Cape Cod 2019\Race Documents\Pace calc\"/>
    </mc:Choice>
  </mc:AlternateContent>
  <xr:revisionPtr revIDLastSave="0" documentId="13_ncr:1_{A07CD309-4763-456E-9EF0-8C46F779043D}" xr6:coauthVersionLast="43" xr6:coauthVersionMax="43" xr10:uidLastSave="{00000000-0000-0000-0000-000000000000}"/>
  <bookViews>
    <workbookView xWindow="-108" yWindow="-108" windowWidth="23256" windowHeight="12576" xr2:uid="{00000000-000D-0000-FFFF-FFFF00000000}"/>
  </bookViews>
  <sheets>
    <sheet name="Summary" sheetId="2" r:id="rId1"/>
    <sheet name="Sheet1" sheetId="3" r:id="rId2"/>
  </sheets>
  <calcPr calcId="191029"/>
</workbook>
</file>

<file path=xl/calcChain.xml><?xml version="1.0" encoding="utf-8"?>
<calcChain xmlns="http://schemas.openxmlformats.org/spreadsheetml/2006/main">
  <c r="K79" i="2" l="1"/>
  <c r="G114" i="2"/>
  <c r="G115" i="2"/>
  <c r="G116" i="2"/>
  <c r="G117" i="2"/>
  <c r="G118" i="2"/>
  <c r="G119" i="2"/>
  <c r="E120" i="2"/>
  <c r="G120" i="2"/>
  <c r="D121" i="2"/>
  <c r="G121" i="2"/>
  <c r="G122" i="2"/>
  <c r="G112" i="2"/>
  <c r="G113" i="2"/>
  <c r="G111" i="2"/>
  <c r="E112" i="2"/>
  <c r="E113" i="2"/>
  <c r="E114" i="2"/>
  <c r="E115" i="2"/>
  <c r="E116" i="2"/>
  <c r="E117" i="2"/>
  <c r="E118" i="2"/>
  <c r="E119" i="2"/>
  <c r="E121" i="2"/>
  <c r="E122" i="2"/>
  <c r="E111" i="2"/>
  <c r="D112" i="2"/>
  <c r="I112" i="2"/>
  <c r="F112" i="2"/>
  <c r="D113" i="2"/>
  <c r="I113" i="2"/>
  <c r="F113" i="2"/>
  <c r="D114" i="2"/>
  <c r="I114" i="2"/>
  <c r="F114" i="2"/>
  <c r="D115" i="2"/>
  <c r="I115" i="2"/>
  <c r="F115" i="2"/>
  <c r="D116" i="2"/>
  <c r="I116" i="2"/>
  <c r="F116" i="2"/>
  <c r="D117" i="2"/>
  <c r="I117" i="2"/>
  <c r="F117" i="2"/>
  <c r="D118" i="2"/>
  <c r="I118" i="2"/>
  <c r="F118" i="2"/>
  <c r="D119" i="2"/>
  <c r="I119" i="2"/>
  <c r="F119" i="2"/>
  <c r="D120" i="2"/>
  <c r="I120" i="2"/>
  <c r="F120" i="2"/>
  <c r="I121" i="2"/>
  <c r="F121" i="2"/>
  <c r="D122" i="2"/>
  <c r="I122" i="2"/>
  <c r="F122" i="2"/>
  <c r="D111" i="2"/>
  <c r="I111" i="2"/>
  <c r="F111" i="2"/>
  <c r="C120" i="2"/>
  <c r="C121" i="2"/>
  <c r="C122" i="2"/>
  <c r="C112" i="2"/>
  <c r="C113" i="2"/>
  <c r="C114" i="2"/>
  <c r="C115" i="2"/>
  <c r="C116" i="2"/>
  <c r="C117" i="2"/>
  <c r="C118" i="2"/>
  <c r="C119" i="2"/>
  <c r="C111" i="2"/>
  <c r="E44" i="2"/>
  <c r="D38" i="2"/>
  <c r="F36" i="2"/>
  <c r="F35" i="2"/>
  <c r="F34" i="2"/>
  <c r="F33" i="2"/>
  <c r="F32" i="2"/>
  <c r="F31" i="2"/>
  <c r="F30" i="2"/>
  <c r="F29" i="2"/>
  <c r="F28" i="2"/>
  <c r="F27" i="2"/>
  <c r="F26" i="2"/>
  <c r="F25" i="2"/>
  <c r="C44" i="2"/>
  <c r="D44" i="2" s="1"/>
  <c r="C45" i="2"/>
  <c r="D45" i="2" s="1"/>
  <c r="C46" i="2"/>
  <c r="C47" i="2"/>
  <c r="C48" i="2"/>
  <c r="G48" i="2" s="1"/>
  <c r="C49" i="2"/>
  <c r="D49" i="2" s="1"/>
  <c r="C50" i="2"/>
  <c r="D50" i="2" s="1"/>
  <c r="C51" i="2"/>
  <c r="D51" i="2"/>
  <c r="C52" i="2"/>
  <c r="G52" i="2" s="1"/>
  <c r="C53" i="2"/>
  <c r="D53" i="2" s="1"/>
  <c r="C54" i="2"/>
  <c r="C55" i="2"/>
  <c r="D55" i="2"/>
  <c r="C56" i="2"/>
  <c r="C57" i="2"/>
  <c r="G57" i="2" s="1"/>
  <c r="C58" i="2"/>
  <c r="D58" i="2"/>
  <c r="C59" i="2"/>
  <c r="D59" i="2" s="1"/>
  <c r="C60" i="2"/>
  <c r="C61" i="2"/>
  <c r="D61" i="2"/>
  <c r="C62" i="2"/>
  <c r="D62" i="2" s="1"/>
  <c r="C63" i="2"/>
  <c r="G63" i="2" s="1"/>
  <c r="D63" i="2"/>
  <c r="C64" i="2"/>
  <c r="C65" i="2"/>
  <c r="D65" i="2"/>
  <c r="C66" i="2"/>
  <c r="C67" i="2"/>
  <c r="D67" i="2" s="1"/>
  <c r="C68" i="2"/>
  <c r="G68" i="2" s="1"/>
  <c r="D68" i="2"/>
  <c r="C69" i="2"/>
  <c r="C70" i="2"/>
  <c r="D70" i="2"/>
  <c r="C71" i="2"/>
  <c r="C72" i="2"/>
  <c r="D72" i="2" s="1"/>
  <c r="C73" i="2"/>
  <c r="G73" i="2" s="1"/>
  <c r="D73" i="2"/>
  <c r="C74" i="2"/>
  <c r="D74" i="2" s="1"/>
  <c r="C75" i="2"/>
  <c r="C76" i="2"/>
  <c r="C77" i="2"/>
  <c r="G77" i="2" s="1"/>
  <c r="C78" i="2"/>
  <c r="D78" i="2" s="1"/>
  <c r="C79" i="2"/>
  <c r="D79" i="2" s="1"/>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N44"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G36" i="2"/>
  <c r="G33" i="2"/>
  <c r="G29" i="2"/>
  <c r="G31" i="2"/>
  <c r="G25" i="2"/>
  <c r="G28" i="2"/>
  <c r="G30" i="2"/>
  <c r="G27" i="2"/>
  <c r="G34" i="2"/>
  <c r="G32" i="2"/>
  <c r="G26" i="2"/>
  <c r="G35" i="2"/>
  <c r="G76" i="2"/>
  <c r="G60" i="2"/>
  <c r="G69" i="2"/>
  <c r="G75" i="2"/>
  <c r="G66" i="2"/>
  <c r="G64" i="2"/>
  <c r="G56" i="2"/>
  <c r="G71" i="2"/>
  <c r="G47" i="2"/>
  <c r="G78" i="2"/>
  <c r="G54" i="2"/>
  <c r="G46" i="2"/>
  <c r="G50" i="2"/>
  <c r="D54" i="2"/>
  <c r="G62" i="2"/>
  <c r="G44" i="2"/>
  <c r="E45" i="2"/>
  <c r="F44" i="2" s="1"/>
  <c r="G70" i="2"/>
  <c r="D46" i="2"/>
  <c r="G74" i="2"/>
  <c r="G51" i="2"/>
  <c r="G55" i="2"/>
  <c r="G61" i="2"/>
  <c r="D60" i="2"/>
  <c r="G53" i="2"/>
  <c r="D69" i="2"/>
  <c r="D64" i="2"/>
  <c r="D75" i="2"/>
  <c r="D56" i="2"/>
  <c r="G65" i="2"/>
  <c r="G45" i="2"/>
  <c r="G58" i="2"/>
  <c r="D71" i="2"/>
  <c r="D66" i="2"/>
  <c r="G67" i="2"/>
  <c r="D47" i="2"/>
  <c r="D76" i="2"/>
  <c r="E46" i="2"/>
  <c r="E47" i="2" s="1"/>
  <c r="E48" i="2" l="1"/>
  <c r="F46" i="2"/>
  <c r="G59" i="2"/>
  <c r="G72" i="2"/>
  <c r="D77" i="2"/>
  <c r="D52" i="2"/>
  <c r="D48" i="2"/>
  <c r="G79" i="2"/>
  <c r="F45" i="2"/>
  <c r="D57" i="2"/>
  <c r="G49" i="2"/>
  <c r="F39" i="2" s="1"/>
  <c r="E49" i="2" l="1"/>
  <c r="F47" i="2"/>
  <c r="F48" i="2" l="1"/>
  <c r="E50" i="2"/>
  <c r="F49" i="2" l="1"/>
  <c r="E51" i="2"/>
  <c r="E52" i="2" l="1"/>
  <c r="F50" i="2"/>
  <c r="E53" i="2" l="1"/>
  <c r="F51" i="2"/>
  <c r="F52" i="2" l="1"/>
  <c r="E54" i="2"/>
  <c r="E55" i="2" l="1"/>
  <c r="F53" i="2"/>
  <c r="E56" i="2" l="1"/>
  <c r="F54" i="2"/>
  <c r="F55" i="2" l="1"/>
  <c r="E57" i="2"/>
  <c r="F56" i="2" l="1"/>
  <c r="E58" i="2"/>
  <c r="E59" i="2" l="1"/>
  <c r="F57" i="2"/>
  <c r="F58" i="2" l="1"/>
  <c r="E60" i="2"/>
  <c r="F59" i="2" l="1"/>
  <c r="E61" i="2"/>
  <c r="F60" i="2" l="1"/>
  <c r="E62" i="2"/>
  <c r="F61" i="2" l="1"/>
  <c r="E63" i="2"/>
  <c r="E64" i="2" l="1"/>
  <c r="F62" i="2"/>
  <c r="F63" i="2" l="1"/>
  <c r="E65" i="2"/>
  <c r="F64" i="2" l="1"/>
  <c r="E66" i="2"/>
  <c r="F65" i="2" l="1"/>
  <c r="E67" i="2"/>
  <c r="E68" i="2" l="1"/>
  <c r="F66" i="2"/>
  <c r="E69" i="2" l="1"/>
  <c r="F67" i="2"/>
  <c r="F68" i="2" l="1"/>
  <c r="E70" i="2"/>
  <c r="F69" i="2" l="1"/>
  <c r="E71" i="2"/>
  <c r="E72" i="2" l="1"/>
  <c r="F70" i="2"/>
  <c r="F71" i="2" l="1"/>
  <c r="E73" i="2"/>
  <c r="F72" i="2" l="1"/>
  <c r="E74" i="2"/>
  <c r="F73" i="2" l="1"/>
  <c r="E75" i="2"/>
  <c r="E76" i="2" l="1"/>
  <c r="F74" i="2"/>
  <c r="F75" i="2" l="1"/>
  <c r="E77" i="2"/>
  <c r="F76" i="2" l="1"/>
  <c r="E78" i="2"/>
  <c r="E79" i="2" l="1"/>
  <c r="F77" i="2"/>
  <c r="F78" i="2" l="1"/>
  <c r="F79" i="2"/>
  <c r="D39" i="2" s="1"/>
</calcChain>
</file>

<file path=xl/sharedStrings.xml><?xml version="1.0" encoding="utf-8"?>
<sst xmlns="http://schemas.openxmlformats.org/spreadsheetml/2006/main" count="81" uniqueCount="68">
  <si>
    <t>ID</t>
  </si>
  <si>
    <t>Runner Name</t>
  </si>
  <si>
    <t>Role</t>
  </si>
  <si>
    <t>Rank</t>
  </si>
  <si>
    <t>Cell Phone</t>
  </si>
  <si>
    <t>Runner 1</t>
  </si>
  <si>
    <t>Runner</t>
  </si>
  <si>
    <t>Runner 2</t>
  </si>
  <si>
    <t>Runner 3</t>
  </si>
  <si>
    <t>Runner 4</t>
  </si>
  <si>
    <t>Runner 5</t>
  </si>
  <si>
    <t>Runner 6</t>
  </si>
  <si>
    <t>Runner 7</t>
  </si>
  <si>
    <t>Runner 8</t>
  </si>
  <si>
    <t>Runner 9</t>
  </si>
  <si>
    <t>Runner 10</t>
  </si>
  <si>
    <t>Runner 11</t>
  </si>
  <si>
    <t>Runner 12</t>
  </si>
  <si>
    <t>Leg</t>
  </si>
  <si>
    <t>Estimated Start</t>
  </si>
  <si>
    <t>Estimated Time</t>
  </si>
  <si>
    <t>Miles</t>
  </si>
  <si>
    <t>Elev +</t>
  </si>
  <si>
    <t>Elev -</t>
  </si>
  <si>
    <t>Net Elev</t>
  </si>
  <si>
    <t>Relative Miles</t>
  </si>
  <si>
    <t>Estimated Finish</t>
  </si>
  <si>
    <t>1st leg</t>
  </si>
  <si>
    <t>2nd leg</t>
  </si>
  <si>
    <t>% slower</t>
  </si>
  <si>
    <t>3rd leg</t>
  </si>
  <si>
    <t>elev +</t>
  </si>
  <si>
    <t>elev -</t>
  </si>
  <si>
    <t>Night legs</t>
  </si>
  <si>
    <t>Estimated End</t>
  </si>
  <si>
    <t>Start</t>
  </si>
  <si>
    <t>Runner Number</t>
  </si>
  <si>
    <t>Name</t>
  </si>
  <si>
    <t>Pace (Decimals)</t>
  </si>
  <si>
    <t>Start Date</t>
  </si>
  <si>
    <t>End Date</t>
  </si>
  <si>
    <t>Start Time</t>
  </si>
  <si>
    <t>1. Enter all info highlighted in YELLOW</t>
  </si>
  <si>
    <t>4. Your estimated finish time will be calculated in cell D26</t>
  </si>
  <si>
    <t>PARTICIPANT INSTRUCTIONS:</t>
  </si>
  <si>
    <t>Your team should arrive at the finish line no later than 8:00 PM.</t>
  </si>
  <si>
    <t>Good reasons for requesting a new start time:</t>
  </si>
  <si>
    <t>•    “Ryan’s ditching the team, and we found an Olympian to take his place!”</t>
  </si>
  <si>
    <t>Bad reasons for requesting a new start time:</t>
  </si>
  <si>
    <t>•    “We had our paces entered, but now that we don’t like our start time, we changed them…”</t>
  </si>
  <si>
    <t>•    “But we need to be done in time to return my rental vehicle, and Tim is kind of slow.”</t>
  </si>
  <si>
    <t>THERE ARE NO START TIME REQUESTS, BUT IF YOUR TEAM IS PROJECTED TO HAVE AN ISSUE, PLEASE READ BELOW</t>
  </si>
  <si>
    <t>•    “But I booked a flight on Saturday night and that makes our start time inconvenient”</t>
  </si>
  <si>
    <t>•    “But we've always had XXXX as our start time”</t>
  </si>
  <si>
    <t>•    “Other circumstances have occurred, and they will significantly affect our pace”</t>
  </si>
  <si>
    <t>•    “Oops, some of the road paces we submitted were incorrect before start times were assigned. Now we may not make the open/close exchange times. Help!
      We understand that it may be too late to change them now, but hope we can.”</t>
  </si>
  <si>
    <t xml:space="preserve">Accurate projections are critical to a successful Ragnar Relay. Based on your projections we will assign your start time to ensure the best experience on race day, this includes both the amount of vehicles at each excange and the total time allowed on the course. Please note that in order to complete a Ragnar Relay your team's average pace must be an 11 minute per mile pace or quicker. Please contact the Race Director if this is a concern, otherwise race officials will help you on race day. Pro tip: If a team runs just one minute per mile faster than they projected they will be 3 hours ahead of their projection by the end of the race. 
We understand that it is impossible to perfectly project your teams pace. So we give teams a buffer zone before forcing them to stop at an exchange. If your team gets ahead of this buffer we will hold your team at one of the major exchanges. To avoid stopping your team again later in the race, we will not let the team run again until the times represented in the chart below.
Please use this Pace Calculator and the Hold times chart at the bottom to estimate your teams Race Day performance. </t>
  </si>
  <si>
    <t>•    “But the dog ate my running shoes”</t>
  </si>
  <si>
    <t xml:space="preserve">Hold Times </t>
  </si>
  <si>
    <t xml:space="preserve">Please review your teams projected times (above) to the chart below to see if your team will run into a hold time at one of the major exchanges.  </t>
  </si>
  <si>
    <t>Cape Cod 2019 Pace Calculator and Hold Times</t>
  </si>
  <si>
    <t>Pace 
(Auto-fill)</t>
  </si>
  <si>
    <t>2. Enter team start time in cell E23 - start time must be in AM/PM format</t>
  </si>
  <si>
    <t>3. Enter individual paces in cells E25-36 - Pace must be entered in decimal format</t>
  </si>
  <si>
    <t>Leg 1</t>
  </si>
  <si>
    <t>Leg 2</t>
  </si>
  <si>
    <t>Leg 3</t>
  </si>
  <si>
    <t>Total Mileage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</si>
</sst>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h:mm;@"/>
    <numFmt numFmtId="165" formatCode="[$-409]h:mm\ AM/PM;@"/>
    <numFmt numFmtId="166" formatCode="[$-409]m/d/yy\ h:mm\ AM/PM;@"/>
    <numFmt numFmtId="167" formatCode="0.0"/>
    <numFmt numFmtId="168" formatCode="m/d/yy\ h:mm\ AM/PM;@"/>
  </numFmts>
  <fonts count="12" x14ac:knownFonts="1">
    <font>
      <sz val="11"/>
      <color theme="1"/>
      <name val="Calibri"/>
      <family val="2"/>
      <scheme val="minor"/>
    </font>
    <font>
      <b/>
      <sz val="10"/>
      <name val="Arial"/>
      <family val="2"/>
    </font>
    <font>
      <b/>
      <sz val="11"/>
      <color theme="1"/>
      <name val="Calibri"/>
      <family val="2"/>
      <scheme val="minor"/>
    </font>
    <font>
      <sz val="11"/>
      <name val="Calibri"/>
      <family val="2"/>
      <scheme val="minor"/>
    </font>
    <font>
      <sz val="10"/>
      <color theme="1"/>
      <name val="Cambria"/>
      <family val="1"/>
      <scheme val="major"/>
    </font>
    <font>
      <sz val="10"/>
      <name val="Cambria"/>
      <family val="1"/>
      <scheme val="major"/>
    </font>
    <font>
      <b/>
      <sz val="12"/>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sz val="10"/>
      <name val="Arial"/>
      <family val="2"/>
    </font>
    <font>
      <sz val="10"/>
      <color rgb="FF000000"/>
      <name val="Calibri"/>
      <family val="2"/>
      <scheme val="minor"/>
    </font>
  </fonts>
  <fills count="11">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59999389629810485"/>
        <bgColor indexed="64"/>
      </patternFill>
    </fill>
  </fills>
  <borders count="2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rgb="FF000000"/>
      </bottom>
      <diagonal/>
    </border>
    <border>
      <left style="thin">
        <color indexed="64"/>
      </left>
      <right style="medium">
        <color indexed="64"/>
      </right>
      <top style="medium">
        <color indexed="64"/>
      </top>
      <bottom/>
      <diagonal/>
    </border>
  </borders>
  <cellStyleXfs count="2">
    <xf numFmtId="0" fontId="0" fillId="0" borderId="0"/>
    <xf numFmtId="0" fontId="10" fillId="0" borderId="0"/>
  </cellStyleXfs>
  <cellXfs count="113">
    <xf numFmtId="0" fontId="0" fillId="0" borderId="0" xfId="0"/>
    <xf numFmtId="1" fontId="0" fillId="0" borderId="0" xfId="0" applyNumberFormat="1"/>
    <xf numFmtId="1" fontId="10" fillId="0" borderId="0" xfId="1" applyNumberFormat="1"/>
    <xf numFmtId="2" fontId="0" fillId="5" borderId="4" xfId="0" applyNumberFormat="1" applyFill="1" applyBorder="1" applyAlignment="1" applyProtection="1">
      <alignment horizontal="center" wrapText="1"/>
      <protection locked="0"/>
    </xf>
    <xf numFmtId="2" fontId="0" fillId="5" borderId="7" xfId="0" applyNumberFormat="1" applyFill="1" applyBorder="1" applyAlignment="1" applyProtection="1">
      <alignment horizontal="center" wrapText="1"/>
      <protection locked="0"/>
    </xf>
    <xf numFmtId="18" fontId="0" fillId="5" borderId="23" xfId="0" applyNumberFormat="1" applyFill="1" applyBorder="1" applyAlignment="1" applyProtection="1">
      <alignment horizontal="center" wrapText="1"/>
      <protection locked="0"/>
    </xf>
    <xf numFmtId="0" fontId="9" fillId="0" borderId="0" xfId="0" applyFont="1" applyAlignment="1" applyProtection="1">
      <alignment horizontal="center" wrapText="1"/>
    </xf>
    <xf numFmtId="0" fontId="0" fillId="0" borderId="0" xfId="0" applyAlignment="1" applyProtection="1">
      <alignment wrapText="1"/>
    </xf>
    <xf numFmtId="0" fontId="0" fillId="0" borderId="0" xfId="0" applyBorder="1" applyAlignment="1" applyProtection="1">
      <alignment wrapText="1"/>
    </xf>
    <xf numFmtId="0" fontId="0" fillId="0" borderId="16" xfId="0" applyBorder="1" applyAlignment="1" applyProtection="1">
      <alignment wrapText="1"/>
    </xf>
    <xf numFmtId="0" fontId="0" fillId="0" borderId="12" xfId="0" applyBorder="1" applyAlignment="1" applyProtection="1">
      <alignment wrapText="1"/>
    </xf>
    <xf numFmtId="0" fontId="0" fillId="0" borderId="17" xfId="0" applyBorder="1" applyAlignment="1" applyProtection="1">
      <alignment wrapText="1"/>
    </xf>
    <xf numFmtId="0" fontId="2" fillId="0" borderId="0" xfId="0" applyFont="1" applyAlignment="1" applyProtection="1">
      <alignment horizontal="center" wrapText="1"/>
    </xf>
    <xf numFmtId="14" fontId="0" fillId="6" borderId="14" xfId="0" applyNumberFormat="1" applyFill="1" applyBorder="1" applyAlignment="1" applyProtection="1">
      <alignment horizontal="center" wrapText="1"/>
    </xf>
    <xf numFmtId="14" fontId="0" fillId="6" borderId="13" xfId="0" applyNumberFormat="1" applyFill="1" applyBorder="1" applyAlignment="1" applyProtection="1">
      <alignment horizontal="center" wrapText="1"/>
    </xf>
    <xf numFmtId="0" fontId="1" fillId="2" borderId="2" xfId="0" applyFont="1" applyFill="1" applyBorder="1" applyAlignment="1" applyProtection="1">
      <alignment horizontal="center" wrapText="1"/>
    </xf>
    <xf numFmtId="0" fontId="1" fillId="7" borderId="10" xfId="0" applyFont="1" applyFill="1" applyBorder="1" applyAlignment="1" applyProtection="1">
      <alignment horizontal="center" wrapText="1"/>
    </xf>
    <xf numFmtId="0" fontId="1" fillId="2" borderId="10" xfId="0" applyFont="1" applyFill="1" applyBorder="1" applyAlignment="1" applyProtection="1">
      <alignment horizontal="center" wrapText="1"/>
    </xf>
    <xf numFmtId="41" fontId="0" fillId="0" borderId="5" xfId="0" applyNumberFormat="1" applyBorder="1" applyAlignment="1" applyProtection="1">
      <alignment horizontal="center" wrapText="1"/>
    </xf>
    <xf numFmtId="21" fontId="3" fillId="3" borderId="4" xfId="0" applyNumberFormat="1" applyFont="1" applyFill="1" applyBorder="1" applyAlignment="1" applyProtection="1">
      <alignment horizontal="center" wrapText="1"/>
    </xf>
    <xf numFmtId="0" fontId="0" fillId="0" borderId="4" xfId="0" applyBorder="1" applyAlignment="1" applyProtection="1">
      <alignment horizontal="center" wrapText="1"/>
    </xf>
    <xf numFmtId="41" fontId="0" fillId="0" borderId="8" xfId="0" applyNumberFormat="1" applyBorder="1" applyAlignment="1" applyProtection="1">
      <alignment horizontal="center" wrapText="1"/>
    </xf>
    <xf numFmtId="21" fontId="3" fillId="3" borderId="7" xfId="0" applyNumberFormat="1" applyFont="1" applyFill="1" applyBorder="1" applyAlignment="1" applyProtection="1">
      <alignment horizontal="center" wrapText="1"/>
    </xf>
    <xf numFmtId="0" fontId="0" fillId="0" borderId="7" xfId="0" applyBorder="1" applyAlignment="1" applyProtection="1">
      <alignment horizontal="center" wrapText="1"/>
    </xf>
    <xf numFmtId="41" fontId="0" fillId="9" borderId="0" xfId="0" applyNumberFormat="1" applyFill="1" applyBorder="1" applyAlignment="1" applyProtection="1">
      <alignment horizontal="center" wrapText="1"/>
    </xf>
    <xf numFmtId="0" fontId="0" fillId="7" borderId="1" xfId="0" applyFill="1" applyBorder="1" applyAlignment="1" applyProtection="1">
      <alignment wrapText="1"/>
    </xf>
    <xf numFmtId="0" fontId="0" fillId="0" borderId="0" xfId="0" applyAlignment="1" applyProtection="1">
      <alignment horizontal="center" wrapText="1"/>
    </xf>
    <xf numFmtId="46" fontId="3" fillId="7" borderId="6" xfId="0" applyNumberFormat="1" applyFont="1" applyFill="1" applyBorder="1" applyAlignment="1" applyProtection="1">
      <alignment wrapText="1"/>
    </xf>
    <xf numFmtId="166" fontId="6" fillId="0" borderId="0" xfId="0" applyNumberFormat="1" applyFont="1" applyAlignment="1" applyProtection="1"/>
    <xf numFmtId="0" fontId="0" fillId="0" borderId="0" xfId="0" applyFill="1" applyBorder="1" applyAlignment="1" applyProtection="1">
      <alignment horizontal="center" wrapText="1"/>
    </xf>
    <xf numFmtId="168" fontId="0" fillId="0" borderId="0" xfId="0" applyNumberFormat="1" applyFill="1" applyBorder="1" applyAlignment="1" applyProtection="1">
      <alignment horizontal="center" wrapText="1"/>
    </xf>
    <xf numFmtId="46" fontId="3" fillId="0" borderId="0" xfId="0" applyNumberFormat="1" applyFont="1" applyFill="1" applyBorder="1" applyAlignment="1" applyProtection="1">
      <alignment wrapText="1"/>
    </xf>
    <xf numFmtId="0" fontId="6" fillId="0" borderId="14" xfId="0" applyFont="1" applyBorder="1" applyAlignment="1" applyProtection="1">
      <alignment horizontal="center" wrapText="1"/>
    </xf>
    <xf numFmtId="0" fontId="6" fillId="0" borderId="13" xfId="0" applyFont="1" applyBorder="1" applyAlignment="1" applyProtection="1">
      <alignment horizontal="center" wrapText="1"/>
    </xf>
    <xf numFmtId="0" fontId="6" fillId="0" borderId="15" xfId="0" applyFont="1" applyBorder="1" applyAlignment="1" applyProtection="1">
      <alignment horizontal="center" wrapText="1"/>
    </xf>
    <xf numFmtId="0" fontId="6" fillId="8" borderId="14" xfId="0" applyFont="1" applyFill="1" applyBorder="1" applyAlignment="1" applyProtection="1">
      <alignment horizontal="center" wrapText="1"/>
    </xf>
    <xf numFmtId="0" fontId="6" fillId="8" borderId="13" xfId="0" applyFont="1" applyFill="1" applyBorder="1" applyAlignment="1" applyProtection="1">
      <alignment horizontal="center" wrapText="1"/>
    </xf>
    <xf numFmtId="0" fontId="6" fillId="8" borderId="15" xfId="0" applyFont="1" applyFill="1" applyBorder="1" applyAlignment="1" applyProtection="1">
      <alignment horizontal="center" wrapText="1"/>
    </xf>
    <xf numFmtId="0" fontId="2" fillId="0" borderId="15" xfId="0" applyFont="1" applyBorder="1" applyAlignment="1" applyProtection="1">
      <alignment wrapText="1"/>
    </xf>
    <xf numFmtId="0" fontId="2" fillId="0" borderId="18" xfId="0" applyFont="1" applyBorder="1" applyAlignment="1" applyProtection="1">
      <alignment horizontal="center" wrapText="1"/>
    </xf>
    <xf numFmtId="165" fontId="0" fillId="0" borderId="18" xfId="0" applyNumberFormat="1" applyBorder="1" applyAlignment="1" applyProtection="1">
      <alignment horizontal="center" wrapText="1"/>
    </xf>
    <xf numFmtId="165" fontId="0" fillId="0" borderId="0" xfId="0" applyNumberFormat="1" applyAlignment="1" applyProtection="1">
      <alignment horizontal="center" wrapText="1"/>
    </xf>
    <xf numFmtId="164" fontId="0" fillId="0" borderId="19" xfId="0" applyNumberFormat="1" applyBorder="1" applyAlignment="1" applyProtection="1">
      <alignment horizontal="center" wrapText="1"/>
    </xf>
    <xf numFmtId="167" fontId="4" fillId="8" borderId="18" xfId="0" applyNumberFormat="1" applyFont="1" applyFill="1" applyBorder="1" applyAlignment="1" applyProtection="1">
      <alignment horizontal="center" wrapText="1"/>
    </xf>
    <xf numFmtId="1" fontId="4" fillId="8" borderId="0" xfId="0" applyNumberFormat="1" applyFont="1" applyFill="1" applyAlignment="1" applyProtection="1">
      <alignment horizontal="center" wrapText="1"/>
    </xf>
    <xf numFmtId="1" fontId="0" fillId="8" borderId="19" xfId="0" applyNumberFormat="1" applyFill="1" applyBorder="1" applyAlignment="1" applyProtection="1">
      <alignment horizontal="center" wrapText="1"/>
    </xf>
    <xf numFmtId="2" fontId="0" fillId="0" borderId="19" xfId="0" applyNumberFormat="1" applyBorder="1" applyAlignment="1" applyProtection="1">
      <alignment horizontal="center" wrapText="1"/>
    </xf>
    <xf numFmtId="0" fontId="0" fillId="4" borderId="0" xfId="0" applyFill="1" applyAlignment="1" applyProtection="1">
      <alignment wrapText="1"/>
    </xf>
    <xf numFmtId="9" fontId="0" fillId="4" borderId="0" xfId="0" applyNumberFormat="1" applyFill="1" applyAlignment="1" applyProtection="1">
      <alignment wrapText="1"/>
    </xf>
    <xf numFmtId="166" fontId="0" fillId="4" borderId="0" xfId="0" applyNumberFormat="1" applyFill="1" applyAlignment="1" applyProtection="1">
      <alignment wrapText="1"/>
    </xf>
    <xf numFmtId="1" fontId="5" fillId="8" borderId="0" xfId="0" applyNumberFormat="1" applyFont="1" applyFill="1" applyAlignment="1" applyProtection="1">
      <alignment horizontal="center" wrapText="1"/>
    </xf>
    <xf numFmtId="0" fontId="2" fillId="0" borderId="16" xfId="0" applyFont="1" applyBorder="1" applyAlignment="1" applyProtection="1">
      <alignment horizontal="center" wrapText="1"/>
    </xf>
    <xf numFmtId="0" fontId="2" fillId="0" borderId="12" xfId="0" applyFont="1" applyBorder="1" applyAlignment="1" applyProtection="1">
      <alignment horizontal="center" wrapText="1"/>
    </xf>
    <xf numFmtId="165" fontId="0" fillId="0" borderId="16" xfId="0" applyNumberFormat="1" applyBorder="1" applyAlignment="1" applyProtection="1">
      <alignment horizontal="center" wrapText="1"/>
    </xf>
    <xf numFmtId="165" fontId="0" fillId="0" borderId="12" xfId="0" applyNumberFormat="1" applyBorder="1" applyAlignment="1" applyProtection="1">
      <alignment horizontal="center" wrapText="1"/>
    </xf>
    <xf numFmtId="164" fontId="0" fillId="0" borderId="17" xfId="0" applyNumberFormat="1" applyBorder="1" applyAlignment="1" applyProtection="1">
      <alignment horizontal="center" wrapText="1"/>
    </xf>
    <xf numFmtId="167" fontId="4" fillId="8" borderId="16" xfId="0" applyNumberFormat="1" applyFont="1" applyFill="1" applyBorder="1" applyAlignment="1" applyProtection="1">
      <alignment horizontal="center" wrapText="1"/>
    </xf>
    <xf numFmtId="1" fontId="4" fillId="8" borderId="12" xfId="0" applyNumberFormat="1" applyFont="1" applyFill="1" applyBorder="1" applyAlignment="1" applyProtection="1">
      <alignment horizontal="center" wrapText="1"/>
    </xf>
    <xf numFmtId="1" fontId="0" fillId="8" borderId="17" xfId="0" applyNumberFormat="1" applyFill="1" applyBorder="1" applyAlignment="1" applyProtection="1">
      <alignment horizontal="center" wrapText="1"/>
    </xf>
    <xf numFmtId="2" fontId="0" fillId="0" borderId="17" xfId="0" applyNumberFormat="1" applyBorder="1" applyAlignment="1" applyProtection="1">
      <alignment horizontal="center" wrapText="1"/>
    </xf>
    <xf numFmtId="164" fontId="0" fillId="0" borderId="0" xfId="0" applyNumberFormat="1" applyAlignment="1" applyProtection="1">
      <alignment horizontal="center" wrapText="1"/>
    </xf>
    <xf numFmtId="167" fontId="4" fillId="0" borderId="0" xfId="0" applyNumberFormat="1" applyFont="1" applyAlignment="1" applyProtection="1">
      <alignment horizontal="center" wrapText="1"/>
    </xf>
    <xf numFmtId="1" fontId="4" fillId="0" borderId="0" xfId="0" applyNumberFormat="1" applyFont="1" applyAlignment="1" applyProtection="1">
      <alignment horizontal="center" wrapText="1"/>
    </xf>
    <xf numFmtId="1" fontId="0" fillId="0" borderId="0" xfId="0" applyNumberFormat="1" applyAlignment="1" applyProtection="1">
      <alignment horizontal="center" wrapText="1"/>
    </xf>
    <xf numFmtId="2" fontId="0" fillId="0" borderId="0" xfId="0" applyNumberFormat="1" applyAlignment="1" applyProtection="1">
      <alignment horizontal="center" wrapText="1"/>
    </xf>
    <xf numFmtId="0" fontId="2" fillId="0" borderId="0" xfId="0" applyFont="1" applyAlignment="1" applyProtection="1">
      <alignment vertical="top" wrapText="1"/>
    </xf>
    <xf numFmtId="0" fontId="8"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0" xfId="0" applyFont="1" applyBorder="1" applyAlignment="1" applyProtection="1">
      <alignment horizontal="right" vertical="center" wrapText="1"/>
    </xf>
    <xf numFmtId="18" fontId="11" fillId="0" borderId="0" xfId="0" applyNumberFormat="1" applyFont="1" applyBorder="1" applyAlignment="1" applyProtection="1">
      <alignment horizontal="left" vertical="center" wrapText="1"/>
    </xf>
    <xf numFmtId="0" fontId="2" fillId="0" borderId="0" xfId="0" applyFont="1" applyBorder="1" applyAlignment="1" applyProtection="1">
      <alignment horizontal="center" wrapText="1"/>
    </xf>
    <xf numFmtId="165" fontId="0" fillId="0" borderId="0" xfId="0" applyNumberFormat="1" applyBorder="1" applyAlignment="1" applyProtection="1">
      <alignment horizontal="center" wrapText="1"/>
    </xf>
    <xf numFmtId="164" fontId="0" fillId="0" borderId="0" xfId="0" applyNumberFormat="1" applyBorder="1" applyAlignment="1" applyProtection="1">
      <alignment horizontal="center" wrapText="1"/>
    </xf>
    <xf numFmtId="0" fontId="8" fillId="0" borderId="0" xfId="0" applyFont="1" applyAlignment="1" applyProtection="1">
      <alignment vertical="center" wrapText="1"/>
    </xf>
    <xf numFmtId="0" fontId="0" fillId="0" borderId="0" xfId="0" applyAlignment="1" applyProtection="1">
      <alignment vertical="center" wrapText="1"/>
    </xf>
    <xf numFmtId="0" fontId="0" fillId="5" borderId="4" xfId="0" applyFill="1" applyBorder="1" applyAlignment="1" applyProtection="1">
      <alignment wrapText="1"/>
    </xf>
    <xf numFmtId="0" fontId="0" fillId="5" borderId="7" xfId="0" applyFill="1" applyBorder="1" applyAlignment="1" applyProtection="1">
      <alignment wrapText="1"/>
    </xf>
    <xf numFmtId="0" fontId="0" fillId="9" borderId="0" xfId="0" applyFill="1" applyBorder="1" applyAlignment="1" applyProtection="1">
      <alignment wrapText="1"/>
    </xf>
    <xf numFmtId="0" fontId="0" fillId="9" borderId="0" xfId="0" applyFill="1" applyBorder="1" applyAlignment="1" applyProtection="1">
      <alignment horizontal="center" wrapText="1"/>
    </xf>
    <xf numFmtId="0" fontId="0" fillId="0" borderId="0" xfId="0" applyFill="1" applyBorder="1" applyAlignment="1" applyProtection="1">
      <alignment wrapText="1"/>
    </xf>
    <xf numFmtId="167" fontId="0" fillId="0" borderId="0" xfId="0" applyNumberFormat="1" applyAlignment="1" applyProtection="1">
      <alignment wrapText="1"/>
    </xf>
    <xf numFmtId="167" fontId="0" fillId="0" borderId="4" xfId="0" applyNumberFormat="1" applyBorder="1" applyAlignment="1" applyProtection="1">
      <alignment horizontal="center" wrapText="1"/>
    </xf>
    <xf numFmtId="0" fontId="0" fillId="10" borderId="4" xfId="0" applyFill="1" applyBorder="1" applyAlignment="1" applyProtection="1">
      <alignment horizontal="center" wrapText="1"/>
    </xf>
    <xf numFmtId="0" fontId="0" fillId="0" borderId="0" xfId="0"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left" wrapText="1"/>
    </xf>
    <xf numFmtId="0" fontId="8"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18" xfId="0" applyBorder="1" applyAlignment="1" applyProtection="1">
      <alignment horizontal="left" wrapText="1"/>
    </xf>
    <xf numFmtId="0" fontId="0" fillId="0" borderId="0" xfId="0" applyBorder="1" applyAlignment="1" applyProtection="1">
      <alignment horizontal="left" wrapText="1"/>
    </xf>
    <xf numFmtId="0" fontId="0" fillId="0" borderId="19" xfId="0" applyBorder="1" applyAlignment="1" applyProtection="1">
      <alignment horizontal="left" wrapText="1"/>
    </xf>
    <xf numFmtId="0" fontId="2" fillId="0" borderId="0" xfId="0" applyFont="1" applyAlignment="1" applyProtection="1">
      <alignment horizontal="center" vertical="top" wrapText="1"/>
    </xf>
    <xf numFmtId="0" fontId="0" fillId="5" borderId="4" xfId="0" applyFill="1" applyBorder="1" applyAlignment="1" applyProtection="1">
      <alignment horizontal="center" wrapText="1"/>
      <protection locked="0"/>
    </xf>
    <xf numFmtId="0" fontId="0" fillId="5" borderId="3" xfId="0" applyFill="1" applyBorder="1" applyAlignment="1" applyProtection="1">
      <alignment horizontal="center" wrapText="1"/>
      <protection locked="0"/>
    </xf>
    <xf numFmtId="0" fontId="0" fillId="5" borderId="7" xfId="0" applyFill="1" applyBorder="1" applyAlignment="1" applyProtection="1">
      <alignment horizontal="center" wrapText="1"/>
      <protection locked="0"/>
    </xf>
    <xf numFmtId="0" fontId="0" fillId="5" borderId="9" xfId="0" applyFill="1" applyBorder="1" applyAlignment="1" applyProtection="1">
      <alignment horizontal="center" wrapText="1"/>
      <protection locked="0"/>
    </xf>
    <xf numFmtId="0" fontId="11"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9" fillId="0" borderId="0" xfId="0" applyFont="1" applyAlignment="1" applyProtection="1">
      <alignment horizontal="center" wrapText="1"/>
    </xf>
    <xf numFmtId="168" fontId="0" fillId="7" borderId="8" xfId="0" applyNumberFormat="1" applyFill="1" applyBorder="1" applyAlignment="1" applyProtection="1">
      <alignment horizontal="center" wrapText="1"/>
    </xf>
    <xf numFmtId="168" fontId="0" fillId="7" borderId="9" xfId="0" applyNumberFormat="1" applyFill="1" applyBorder="1" applyAlignment="1" applyProtection="1">
      <alignment horizontal="center" wrapText="1"/>
    </xf>
    <xf numFmtId="0" fontId="0" fillId="7" borderId="2" xfId="0" applyFill="1" applyBorder="1" applyAlignment="1" applyProtection="1">
      <alignment horizontal="center" wrapText="1"/>
    </xf>
    <xf numFmtId="0" fontId="0" fillId="7" borderId="20" xfId="0" applyFill="1" applyBorder="1" applyAlignment="1" applyProtection="1">
      <alignment horizontal="center" wrapText="1"/>
    </xf>
    <xf numFmtId="0" fontId="0" fillId="7" borderId="8" xfId="0" applyFill="1" applyBorder="1" applyAlignment="1" applyProtection="1">
      <alignment horizontal="center" wrapText="1"/>
    </xf>
    <xf numFmtId="0" fontId="0" fillId="7" borderId="21" xfId="0" applyFill="1" applyBorder="1" applyAlignment="1" applyProtection="1">
      <alignment horizontal="center" wrapText="1"/>
    </xf>
    <xf numFmtId="166" fontId="0" fillId="7" borderId="2" xfId="0" applyNumberFormat="1" applyFill="1" applyBorder="1" applyAlignment="1" applyProtection="1">
      <alignment horizontal="center" wrapText="1"/>
    </xf>
    <xf numFmtId="166" fontId="0" fillId="7" borderId="11" xfId="0" applyNumberFormat="1" applyFill="1" applyBorder="1" applyAlignment="1" applyProtection="1">
      <alignment horizontal="center" wrapText="1"/>
    </xf>
    <xf numFmtId="0" fontId="1" fillId="2" borderId="10" xfId="0" applyFont="1" applyFill="1" applyBorder="1" applyAlignment="1" applyProtection="1">
      <alignment horizontal="center" wrapText="1"/>
    </xf>
    <xf numFmtId="0" fontId="1" fillId="2" borderId="11" xfId="0" applyFont="1" applyFill="1" applyBorder="1" applyAlignment="1" applyProtection="1">
      <alignment horizontal="center" wrapText="1"/>
    </xf>
    <xf numFmtId="0" fontId="7" fillId="0" borderId="14" xfId="0" applyFont="1" applyBorder="1" applyAlignment="1" applyProtection="1">
      <alignment horizontal="center" wrapText="1"/>
    </xf>
    <xf numFmtId="0" fontId="7" fillId="0" borderId="13" xfId="0" applyFont="1" applyBorder="1" applyAlignment="1" applyProtection="1">
      <alignment horizontal="center" wrapText="1"/>
    </xf>
    <xf numFmtId="0" fontId="7" fillId="0" borderId="15" xfId="0" applyFont="1" applyBorder="1" applyAlignment="1" applyProtection="1">
      <alignment horizontal="center" wrapText="1"/>
    </xf>
  </cellXfs>
  <cellStyles count="2">
    <cellStyle name="Normal" xfId="0" builtinId="0"/>
    <cellStyle name="Normal 17" xfId="1" xr:uid="{55032290-46D2-446F-8667-A5E0EFC83AE8}"/>
  </cellStyles>
  <dxfs count="1">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293370</xdr:colOff>
      <xdr:row>83</xdr:row>
      <xdr:rowOff>42334</xdr:rowOff>
    </xdr:from>
    <xdr:to>
      <xdr:col>10</xdr:col>
      <xdr:colOff>375073</xdr:colOff>
      <xdr:row>95</xdr:row>
      <xdr:rowOff>16441</xdr:rowOff>
    </xdr:to>
    <xdr:pic>
      <xdr:nvPicPr>
        <xdr:cNvPr id="3" name="Picture 2">
          <a:extLst>
            <a:ext uri="{FF2B5EF4-FFF2-40B4-BE49-F238E27FC236}">
              <a16:creationId xmlns:a16="http://schemas.microsoft.com/office/drawing/2014/main" id="{739BE1C3-2162-41BB-8FA1-01172C4901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1537" y="15610417"/>
          <a:ext cx="6259618" cy="2259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2"/>
  <sheetViews>
    <sheetView showGridLines="0" tabSelected="1" topLeftCell="A43" zoomScale="90" zoomScaleNormal="90" workbookViewId="0">
      <selection activeCell="I66" sqref="I66"/>
    </sheetView>
  </sheetViews>
  <sheetFormatPr defaultColWidth="9.109375" defaultRowHeight="14.4" x14ac:dyDescent="0.3"/>
  <cols>
    <col min="1" max="1" width="2.109375" style="7" customWidth="1"/>
    <col min="2" max="2" width="4.77734375" style="7" customWidth="1"/>
    <col min="3" max="3" width="11" style="7" customWidth="1"/>
    <col min="4" max="4" width="13.33203125" style="7" customWidth="1"/>
    <col min="5" max="5" width="12.109375" style="7" customWidth="1"/>
    <col min="6" max="6" width="11.33203125" style="7" customWidth="1"/>
    <col min="7" max="7" width="13.6640625" style="7" customWidth="1"/>
    <col min="8" max="8" width="7.6640625" style="7" customWidth="1"/>
    <col min="9" max="9" width="10.88671875" style="7" customWidth="1"/>
    <col min="10" max="10" width="5.44140625" style="7" customWidth="1"/>
    <col min="11" max="11" width="8.21875" style="7" customWidth="1"/>
    <col min="12" max="12" width="8.77734375" style="7" customWidth="1"/>
    <col min="13" max="13" width="10.33203125" style="7" customWidth="1"/>
    <col min="14" max="14" width="16.44140625" style="7" hidden="1" customWidth="1"/>
    <col min="15" max="15" width="14" style="7" customWidth="1"/>
    <col min="16" max="16" width="11.6640625" style="7" hidden="1" customWidth="1"/>
    <col min="17" max="17" width="16.33203125" style="7" hidden="1" customWidth="1"/>
    <col min="18" max="18" width="22.6640625" style="7" hidden="1" customWidth="1"/>
    <col min="19" max="16384" width="9.109375" style="7"/>
  </cols>
  <sheetData>
    <row r="1" spans="1:11" ht="25.8" x14ac:dyDescent="0.5">
      <c r="A1" s="99" t="s">
        <v>60</v>
      </c>
      <c r="B1" s="99"/>
      <c r="C1" s="99"/>
      <c r="D1" s="99"/>
      <c r="E1" s="99"/>
      <c r="F1" s="99"/>
      <c r="G1" s="99"/>
      <c r="H1" s="6"/>
    </row>
    <row r="3" spans="1:11" ht="14.55" customHeight="1" x14ac:dyDescent="0.3">
      <c r="B3" s="84" t="s">
        <v>56</v>
      </c>
      <c r="C3" s="84"/>
      <c r="D3" s="84"/>
      <c r="E3" s="84"/>
      <c r="F3" s="84"/>
      <c r="G3" s="84"/>
      <c r="H3" s="84"/>
      <c r="I3" s="84"/>
      <c r="J3" s="84"/>
      <c r="K3" s="84"/>
    </row>
    <row r="4" spans="1:11" x14ac:dyDescent="0.3">
      <c r="B4" s="84"/>
      <c r="C4" s="84"/>
      <c r="D4" s="84"/>
      <c r="E4" s="84"/>
      <c r="F4" s="84"/>
      <c r="G4" s="84"/>
      <c r="H4" s="84"/>
      <c r="I4" s="84"/>
      <c r="J4" s="84"/>
      <c r="K4" s="84"/>
    </row>
    <row r="5" spans="1:11" x14ac:dyDescent="0.3">
      <c r="B5" s="84"/>
      <c r="C5" s="84"/>
      <c r="D5" s="84"/>
      <c r="E5" s="84"/>
      <c r="F5" s="84"/>
      <c r="G5" s="84"/>
      <c r="H5" s="84"/>
      <c r="I5" s="84"/>
      <c r="J5" s="84"/>
      <c r="K5" s="84"/>
    </row>
    <row r="6" spans="1:11" x14ac:dyDescent="0.3">
      <c r="B6" s="84"/>
      <c r="C6" s="84"/>
      <c r="D6" s="84"/>
      <c r="E6" s="84"/>
      <c r="F6" s="84"/>
      <c r="G6" s="84"/>
      <c r="H6" s="84"/>
      <c r="I6" s="84"/>
      <c r="J6" s="84"/>
      <c r="K6" s="84"/>
    </row>
    <row r="7" spans="1:11" x14ac:dyDescent="0.3">
      <c r="B7" s="84"/>
      <c r="C7" s="84"/>
      <c r="D7" s="84"/>
      <c r="E7" s="84"/>
      <c r="F7" s="84"/>
      <c r="G7" s="84"/>
      <c r="H7" s="84"/>
      <c r="I7" s="84"/>
      <c r="J7" s="84"/>
      <c r="K7" s="84"/>
    </row>
    <row r="8" spans="1:11" x14ac:dyDescent="0.3">
      <c r="B8" s="84"/>
      <c r="C8" s="84"/>
      <c r="D8" s="84"/>
      <c r="E8" s="84"/>
      <c r="F8" s="84"/>
      <c r="G8" s="84"/>
      <c r="H8" s="84"/>
      <c r="I8" s="84"/>
      <c r="J8" s="84"/>
      <c r="K8" s="84"/>
    </row>
    <row r="9" spans="1:11" x14ac:dyDescent="0.3">
      <c r="B9" s="84"/>
      <c r="C9" s="84"/>
      <c r="D9" s="84"/>
      <c r="E9" s="84"/>
      <c r="F9" s="84"/>
      <c r="G9" s="84"/>
      <c r="H9" s="84"/>
      <c r="I9" s="84"/>
      <c r="J9" s="84"/>
      <c r="K9" s="84"/>
    </row>
    <row r="10" spans="1:11" x14ac:dyDescent="0.3">
      <c r="B10" s="84"/>
      <c r="C10" s="84"/>
      <c r="D10" s="84"/>
      <c r="E10" s="84"/>
      <c r="F10" s="84"/>
      <c r="G10" s="84"/>
      <c r="H10" s="84"/>
      <c r="I10" s="84"/>
      <c r="J10" s="84"/>
      <c r="K10" s="84"/>
    </row>
    <row r="11" spans="1:11" x14ac:dyDescent="0.3">
      <c r="B11" s="84"/>
      <c r="C11" s="84"/>
      <c r="D11" s="84"/>
      <c r="E11" s="84"/>
      <c r="F11" s="84"/>
      <c r="G11" s="84"/>
      <c r="H11" s="84"/>
      <c r="I11" s="84"/>
      <c r="J11" s="84"/>
      <c r="K11" s="84"/>
    </row>
    <row r="12" spans="1:11" x14ac:dyDescent="0.3">
      <c r="B12" s="84"/>
      <c r="C12" s="84"/>
      <c r="D12" s="84"/>
      <c r="E12" s="84"/>
      <c r="F12" s="84"/>
      <c r="G12" s="84"/>
      <c r="H12" s="84"/>
      <c r="I12" s="84"/>
      <c r="J12" s="84"/>
      <c r="K12" s="84"/>
    </row>
    <row r="13" spans="1:11" x14ac:dyDescent="0.3">
      <c r="B13" s="84"/>
      <c r="C13" s="84"/>
      <c r="D13" s="84"/>
      <c r="E13" s="84"/>
      <c r="F13" s="84"/>
      <c r="G13" s="84"/>
      <c r="H13" s="84"/>
      <c r="I13" s="84"/>
      <c r="J13" s="84"/>
      <c r="K13" s="84"/>
    </row>
    <row r="14" spans="1:11" ht="15" thickBot="1" x14ac:dyDescent="0.35"/>
    <row r="15" spans="1:11" ht="18" x14ac:dyDescent="0.35">
      <c r="B15" s="110" t="s">
        <v>44</v>
      </c>
      <c r="C15" s="111"/>
      <c r="D15" s="111"/>
      <c r="E15" s="111"/>
      <c r="F15" s="111"/>
      <c r="G15" s="112"/>
      <c r="H15" s="8"/>
    </row>
    <row r="16" spans="1:11" x14ac:dyDescent="0.3">
      <c r="B16" s="89" t="s">
        <v>42</v>
      </c>
      <c r="C16" s="90"/>
      <c r="D16" s="90"/>
      <c r="E16" s="90"/>
      <c r="F16" s="90"/>
      <c r="G16" s="91"/>
      <c r="H16" s="8"/>
    </row>
    <row r="17" spans="2:11" x14ac:dyDescent="0.3">
      <c r="B17" s="89" t="s">
        <v>62</v>
      </c>
      <c r="C17" s="90"/>
      <c r="D17" s="90"/>
      <c r="E17" s="90"/>
      <c r="F17" s="90"/>
      <c r="G17" s="91"/>
      <c r="H17" s="8"/>
    </row>
    <row r="18" spans="2:11" x14ac:dyDescent="0.3">
      <c r="B18" s="89" t="s">
        <v>63</v>
      </c>
      <c r="C18" s="90"/>
      <c r="D18" s="90"/>
      <c r="E18" s="90"/>
      <c r="F18" s="90"/>
      <c r="G18" s="91"/>
      <c r="H18" s="8"/>
    </row>
    <row r="19" spans="2:11" ht="14.55" customHeight="1" x14ac:dyDescent="0.3">
      <c r="B19" s="89" t="s">
        <v>43</v>
      </c>
      <c r="C19" s="90"/>
      <c r="D19" s="90"/>
      <c r="E19" s="90"/>
      <c r="F19" s="90"/>
      <c r="G19" s="91"/>
      <c r="H19" s="8"/>
    </row>
    <row r="20" spans="2:11" ht="7.05" customHeight="1" thickBot="1" x14ac:dyDescent="0.35">
      <c r="B20" s="9"/>
      <c r="C20" s="10"/>
      <c r="D20" s="10"/>
      <c r="E20" s="10"/>
      <c r="F20" s="10"/>
      <c r="G20" s="11"/>
      <c r="H20" s="8"/>
    </row>
    <row r="22" spans="2:11" ht="15" thickBot="1" x14ac:dyDescent="0.35">
      <c r="C22" s="12" t="s">
        <v>39</v>
      </c>
      <c r="D22" s="12" t="s">
        <v>40</v>
      </c>
      <c r="E22" s="12" t="s">
        <v>41</v>
      </c>
    </row>
    <row r="23" spans="2:11" ht="15" thickBot="1" x14ac:dyDescent="0.35">
      <c r="C23" s="13">
        <v>43595</v>
      </c>
      <c r="D23" s="14">
        <v>43596</v>
      </c>
      <c r="E23" s="5">
        <v>0.29166666666666669</v>
      </c>
    </row>
    <row r="24" spans="2:11" ht="27" x14ac:dyDescent="0.3">
      <c r="B24" s="15" t="s">
        <v>0</v>
      </c>
      <c r="C24" s="16" t="s">
        <v>37</v>
      </c>
      <c r="D24" s="17" t="s">
        <v>2</v>
      </c>
      <c r="E24" s="17" t="s">
        <v>38</v>
      </c>
      <c r="F24" s="17" t="s">
        <v>61</v>
      </c>
      <c r="G24" s="17" t="s">
        <v>3</v>
      </c>
      <c r="H24" s="108" t="s">
        <v>4</v>
      </c>
      <c r="I24" s="108"/>
      <c r="J24" s="108"/>
      <c r="K24" s="109"/>
    </row>
    <row r="25" spans="2:11" x14ac:dyDescent="0.3">
      <c r="B25" s="18">
        <v>1</v>
      </c>
      <c r="C25" s="76" t="s">
        <v>5</v>
      </c>
      <c r="D25" s="20" t="s">
        <v>6</v>
      </c>
      <c r="E25" s="3">
        <v>8</v>
      </c>
      <c r="F25" s="19">
        <f>TIME(0,E25,(E25-ROUNDDOWN(E25,0))*60)</f>
        <v>5.5555555555555558E-3</v>
      </c>
      <c r="G25" s="20">
        <f t="shared" ref="G25:G36" si="0">RANK(F25,$F$25:$F$36,1)</f>
        <v>4</v>
      </c>
      <c r="H25" s="93"/>
      <c r="I25" s="93"/>
      <c r="J25" s="93"/>
      <c r="K25" s="94"/>
    </row>
    <row r="26" spans="2:11" x14ac:dyDescent="0.3">
      <c r="B26" s="18">
        <v>2</v>
      </c>
      <c r="C26" s="76" t="s">
        <v>7</v>
      </c>
      <c r="D26" s="20" t="s">
        <v>6</v>
      </c>
      <c r="E26" s="3">
        <v>7</v>
      </c>
      <c r="F26" s="19">
        <f t="shared" ref="F26:F36" si="1">TIME(0,E26,(E26-ROUNDDOWN(E26,0))*60)</f>
        <v>4.8611111111111112E-3</v>
      </c>
      <c r="G26" s="20">
        <f t="shared" si="0"/>
        <v>2</v>
      </c>
      <c r="H26" s="93"/>
      <c r="I26" s="93"/>
      <c r="J26" s="93"/>
      <c r="K26" s="94"/>
    </row>
    <row r="27" spans="2:11" x14ac:dyDescent="0.3">
      <c r="B27" s="18">
        <v>3</v>
      </c>
      <c r="C27" s="76" t="s">
        <v>8</v>
      </c>
      <c r="D27" s="20" t="s">
        <v>6</v>
      </c>
      <c r="E27" s="3">
        <v>6</v>
      </c>
      <c r="F27" s="19">
        <f t="shared" si="1"/>
        <v>4.1666666666666666E-3</v>
      </c>
      <c r="G27" s="20">
        <f t="shared" si="0"/>
        <v>1</v>
      </c>
      <c r="H27" s="93"/>
      <c r="I27" s="93"/>
      <c r="J27" s="93"/>
      <c r="K27" s="94"/>
    </row>
    <row r="28" spans="2:11" x14ac:dyDescent="0.3">
      <c r="B28" s="18">
        <v>4</v>
      </c>
      <c r="C28" s="76" t="s">
        <v>9</v>
      </c>
      <c r="D28" s="20" t="s">
        <v>6</v>
      </c>
      <c r="E28" s="3">
        <v>12</v>
      </c>
      <c r="F28" s="19">
        <f t="shared" si="1"/>
        <v>8.3333333333333332E-3</v>
      </c>
      <c r="G28" s="20">
        <f t="shared" si="0"/>
        <v>12</v>
      </c>
      <c r="H28" s="93"/>
      <c r="I28" s="93"/>
      <c r="J28" s="93"/>
      <c r="K28" s="94"/>
    </row>
    <row r="29" spans="2:11" x14ac:dyDescent="0.3">
      <c r="B29" s="18">
        <v>5</v>
      </c>
      <c r="C29" s="76" t="s">
        <v>10</v>
      </c>
      <c r="D29" s="20" t="s">
        <v>6</v>
      </c>
      <c r="E29" s="3">
        <v>11</v>
      </c>
      <c r="F29" s="19">
        <f t="shared" si="1"/>
        <v>7.6388888888888886E-3</v>
      </c>
      <c r="G29" s="20">
        <f t="shared" si="0"/>
        <v>10</v>
      </c>
      <c r="H29" s="93"/>
      <c r="I29" s="93"/>
      <c r="J29" s="93"/>
      <c r="K29" s="94"/>
    </row>
    <row r="30" spans="2:11" x14ac:dyDescent="0.3">
      <c r="B30" s="18">
        <v>6</v>
      </c>
      <c r="C30" s="76" t="s">
        <v>11</v>
      </c>
      <c r="D30" s="20" t="s">
        <v>6</v>
      </c>
      <c r="E30" s="3">
        <v>11.5</v>
      </c>
      <c r="F30" s="19">
        <f t="shared" si="1"/>
        <v>7.9861111111111122E-3</v>
      </c>
      <c r="G30" s="20">
        <f t="shared" si="0"/>
        <v>11</v>
      </c>
      <c r="H30" s="93"/>
      <c r="I30" s="93"/>
      <c r="J30" s="93"/>
      <c r="K30" s="94"/>
    </row>
    <row r="31" spans="2:11" x14ac:dyDescent="0.3">
      <c r="B31" s="18">
        <v>7</v>
      </c>
      <c r="C31" s="76" t="s">
        <v>12</v>
      </c>
      <c r="D31" s="20" t="s">
        <v>6</v>
      </c>
      <c r="E31" s="3">
        <v>8.6999999999999993</v>
      </c>
      <c r="F31" s="19">
        <f t="shared" si="1"/>
        <v>6.0416666666666665E-3</v>
      </c>
      <c r="G31" s="20">
        <f t="shared" si="0"/>
        <v>6</v>
      </c>
      <c r="H31" s="93"/>
      <c r="I31" s="93"/>
      <c r="J31" s="93"/>
      <c r="K31" s="94"/>
    </row>
    <row r="32" spans="2:11" x14ac:dyDescent="0.3">
      <c r="B32" s="18">
        <v>8</v>
      </c>
      <c r="C32" s="76" t="s">
        <v>13</v>
      </c>
      <c r="D32" s="20" t="s">
        <v>6</v>
      </c>
      <c r="E32" s="3">
        <v>9</v>
      </c>
      <c r="F32" s="19">
        <f t="shared" si="1"/>
        <v>6.2499999999999995E-3</v>
      </c>
      <c r="G32" s="20">
        <f t="shared" si="0"/>
        <v>8</v>
      </c>
      <c r="H32" s="93"/>
      <c r="I32" s="93"/>
      <c r="J32" s="93"/>
      <c r="K32" s="94"/>
    </row>
    <row r="33" spans="2:18" x14ac:dyDescent="0.3">
      <c r="B33" s="18">
        <v>9</v>
      </c>
      <c r="C33" s="76" t="s">
        <v>14</v>
      </c>
      <c r="D33" s="20" t="s">
        <v>6</v>
      </c>
      <c r="E33" s="3">
        <v>8.6999999999999993</v>
      </c>
      <c r="F33" s="19">
        <f t="shared" si="1"/>
        <v>6.0416666666666665E-3</v>
      </c>
      <c r="G33" s="20">
        <f t="shared" si="0"/>
        <v>6</v>
      </c>
      <c r="H33" s="93"/>
      <c r="I33" s="93"/>
      <c r="J33" s="93"/>
      <c r="K33" s="94"/>
    </row>
    <row r="34" spans="2:18" x14ac:dyDescent="0.3">
      <c r="B34" s="18">
        <v>10</v>
      </c>
      <c r="C34" s="76" t="s">
        <v>15</v>
      </c>
      <c r="D34" s="20" t="s">
        <v>6</v>
      </c>
      <c r="E34" s="3">
        <v>9.5</v>
      </c>
      <c r="F34" s="19">
        <f t="shared" si="1"/>
        <v>6.5972222222222222E-3</v>
      </c>
      <c r="G34" s="20">
        <f t="shared" si="0"/>
        <v>9</v>
      </c>
      <c r="H34" s="93"/>
      <c r="I34" s="93"/>
      <c r="J34" s="93"/>
      <c r="K34" s="94"/>
    </row>
    <row r="35" spans="2:18" x14ac:dyDescent="0.3">
      <c r="B35" s="18">
        <v>11</v>
      </c>
      <c r="C35" s="76" t="s">
        <v>16</v>
      </c>
      <c r="D35" s="20" t="s">
        <v>6</v>
      </c>
      <c r="E35" s="3">
        <v>7.5</v>
      </c>
      <c r="F35" s="19">
        <f t="shared" si="1"/>
        <v>5.208333333333333E-3</v>
      </c>
      <c r="G35" s="20">
        <f t="shared" si="0"/>
        <v>3</v>
      </c>
      <c r="H35" s="93"/>
      <c r="I35" s="93"/>
      <c r="J35" s="93"/>
      <c r="K35" s="94"/>
    </row>
    <row r="36" spans="2:18" ht="15" thickBot="1" x14ac:dyDescent="0.35">
      <c r="B36" s="21">
        <v>12</v>
      </c>
      <c r="C36" s="77" t="s">
        <v>17</v>
      </c>
      <c r="D36" s="23" t="s">
        <v>6</v>
      </c>
      <c r="E36" s="4">
        <v>8.3000000000000007</v>
      </c>
      <c r="F36" s="22">
        <f t="shared" si="1"/>
        <v>5.7638888888888887E-3</v>
      </c>
      <c r="G36" s="23">
        <f t="shared" si="0"/>
        <v>5</v>
      </c>
      <c r="H36" s="95"/>
      <c r="I36" s="95"/>
      <c r="J36" s="95"/>
      <c r="K36" s="96"/>
    </row>
    <row r="37" spans="2:18" ht="15" thickBot="1" x14ac:dyDescent="0.35">
      <c r="B37" s="24"/>
      <c r="C37" s="78"/>
      <c r="D37" s="79"/>
      <c r="E37" s="24"/>
      <c r="F37" s="24"/>
      <c r="G37" s="24"/>
      <c r="H37" s="80"/>
      <c r="I37" s="8"/>
      <c r="J37" s="8"/>
      <c r="K37" s="8"/>
    </row>
    <row r="38" spans="2:18" x14ac:dyDescent="0.3">
      <c r="B38" s="102" t="s">
        <v>35</v>
      </c>
      <c r="C38" s="103"/>
      <c r="D38" s="106">
        <f>C23+E23</f>
        <v>43595.291666666664</v>
      </c>
      <c r="E38" s="107"/>
      <c r="F38" s="25"/>
      <c r="G38" s="26"/>
      <c r="H38" s="26"/>
      <c r="I38" s="26"/>
      <c r="K38" s="26"/>
    </row>
    <row r="39" spans="2:18" ht="16.2" thickBot="1" x14ac:dyDescent="0.35">
      <c r="B39" s="104" t="s">
        <v>26</v>
      </c>
      <c r="C39" s="105"/>
      <c r="D39" s="100">
        <f ca="1">C23+F79</f>
        <v>43596.567552435765</v>
      </c>
      <c r="E39" s="101"/>
      <c r="F39" s="27">
        <f ca="1">+SUM(G44:G79)</f>
        <v>1.2758857690972218</v>
      </c>
      <c r="H39" s="28"/>
      <c r="I39" s="28"/>
      <c r="J39" s="28"/>
      <c r="K39" s="28"/>
      <c r="L39" s="28"/>
      <c r="M39" s="28"/>
    </row>
    <row r="40" spans="2:18" ht="15.6" x14ac:dyDescent="0.3">
      <c r="B40" s="29"/>
      <c r="C40" s="29"/>
      <c r="D40" s="30"/>
      <c r="E40" s="30"/>
      <c r="F40" s="31"/>
      <c r="G40" s="28"/>
      <c r="H40" s="28"/>
      <c r="I40" s="28"/>
      <c r="J40" s="28"/>
      <c r="K40" s="28"/>
      <c r="L40" s="28"/>
      <c r="M40" s="28"/>
    </row>
    <row r="41" spans="2:18" ht="15.6" x14ac:dyDescent="0.3">
      <c r="B41" s="28" t="s">
        <v>45</v>
      </c>
      <c r="C41" s="29"/>
      <c r="D41" s="30"/>
      <c r="E41" s="30"/>
      <c r="F41" s="31"/>
      <c r="G41" s="28"/>
      <c r="H41" s="28"/>
      <c r="I41" s="28"/>
      <c r="J41" s="28"/>
      <c r="K41" s="28"/>
      <c r="L41" s="28"/>
      <c r="M41" s="28"/>
    </row>
    <row r="42" spans="2:18" ht="15" thickBot="1" x14ac:dyDescent="0.35"/>
    <row r="43" spans="2:18" ht="31.2" x14ac:dyDescent="0.3">
      <c r="B43" s="32" t="s">
        <v>18</v>
      </c>
      <c r="C43" s="33" t="s">
        <v>36</v>
      </c>
      <c r="D43" s="33" t="s">
        <v>1</v>
      </c>
      <c r="E43" s="32" t="s">
        <v>19</v>
      </c>
      <c r="F43" s="33" t="s">
        <v>34</v>
      </c>
      <c r="G43" s="34" t="s">
        <v>20</v>
      </c>
      <c r="H43" s="35" t="s">
        <v>21</v>
      </c>
      <c r="I43" s="36" t="s">
        <v>22</v>
      </c>
      <c r="J43" s="36" t="s">
        <v>23</v>
      </c>
      <c r="K43" s="37" t="s">
        <v>24</v>
      </c>
      <c r="N43" s="38" t="s">
        <v>25</v>
      </c>
    </row>
    <row r="44" spans="2:18" x14ac:dyDescent="0.3">
      <c r="B44" s="39">
        <v>1</v>
      </c>
      <c r="C44" s="12">
        <f ca="1">+OFFSET(Summary!B$24,Summary!B44,0)</f>
        <v>1</v>
      </c>
      <c r="D44" s="12" t="str">
        <f ca="1">+OFFSET(Summary!B$24,Summary!C44,1)</f>
        <v>Runner 1</v>
      </c>
      <c r="E44" s="40">
        <f>E23</f>
        <v>0.29166666666666669</v>
      </c>
      <c r="F44" s="41">
        <f ca="1">+E45</f>
        <v>0.32177222222222224</v>
      </c>
      <c r="G44" s="42">
        <f ca="1">+N44*OFFSET(Summary!B$24,Summary!C44,4)</f>
        <v>3.0105555555555559E-2</v>
      </c>
      <c r="H44" s="43">
        <v>5.3</v>
      </c>
      <c r="I44" s="44">
        <v>198</v>
      </c>
      <c r="J44" s="44">
        <v>-158</v>
      </c>
      <c r="K44" s="45">
        <f>+I44+J44</f>
        <v>40</v>
      </c>
      <c r="N44" s="46">
        <f>+H44+I44/Q45+J44/R45</f>
        <v>5.4190000000000005</v>
      </c>
      <c r="Q44" s="7" t="s">
        <v>31</v>
      </c>
      <c r="R44" s="7" t="s">
        <v>32</v>
      </c>
    </row>
    <row r="45" spans="2:18" x14ac:dyDescent="0.3">
      <c r="B45" s="39">
        <v>2</v>
      </c>
      <c r="C45" s="12">
        <f ca="1">+OFFSET(Summary!B$24,Summary!B45,0)</f>
        <v>2</v>
      </c>
      <c r="D45" s="12" t="str">
        <f ca="1">+OFFSET(Summary!B$24,Summary!C45,1)</f>
        <v>Runner 2</v>
      </c>
      <c r="E45" s="40">
        <f t="shared" ref="E45:E79" ca="1" si="2">+E44+G44</f>
        <v>0.32177222222222224</v>
      </c>
      <c r="F45" s="41">
        <f t="shared" ref="F45:F78" ca="1" si="3">+E46</f>
        <v>0.34702326388888893</v>
      </c>
      <c r="G45" s="42">
        <f ca="1">+N45*OFFSET(Summary!B$24,Summary!C45,4)</f>
        <v>2.5251041666666668E-2</v>
      </c>
      <c r="H45" s="43">
        <v>5</v>
      </c>
      <c r="I45" s="44">
        <v>307</v>
      </c>
      <c r="J45" s="44">
        <v>-225</v>
      </c>
      <c r="K45" s="45">
        <f t="shared" ref="K45:K78" si="4">+I45+J45</f>
        <v>82</v>
      </c>
      <c r="N45" s="46">
        <f t="shared" ref="N45:N79" si="5">+H45+I45/1000+J45/2000</f>
        <v>5.1945000000000006</v>
      </c>
      <c r="Q45" s="47">
        <v>1000</v>
      </c>
      <c r="R45" s="47">
        <v>2000</v>
      </c>
    </row>
    <row r="46" spans="2:18" x14ac:dyDescent="0.3">
      <c r="B46" s="39">
        <v>3</v>
      </c>
      <c r="C46" s="12">
        <f ca="1">+OFFSET(Summary!B$24,Summary!B46,0)</f>
        <v>3</v>
      </c>
      <c r="D46" s="12" t="str">
        <f ca="1">+OFFSET(Summary!B$24,Summary!C46,1)</f>
        <v>Runner 3</v>
      </c>
      <c r="E46" s="40">
        <f t="shared" ca="1" si="2"/>
        <v>0.34702326388888893</v>
      </c>
      <c r="F46" s="41">
        <f t="shared" ca="1" si="3"/>
        <v>0.38954826388888891</v>
      </c>
      <c r="G46" s="42">
        <f ca="1">+N46*OFFSET(Summary!B$24,Summary!C46,4)</f>
        <v>4.2525E-2</v>
      </c>
      <c r="H46" s="43">
        <v>9.9</v>
      </c>
      <c r="I46" s="44">
        <v>632</v>
      </c>
      <c r="J46" s="44">
        <v>-652</v>
      </c>
      <c r="K46" s="45">
        <f t="shared" si="4"/>
        <v>-20</v>
      </c>
      <c r="N46" s="46">
        <f t="shared" si="5"/>
        <v>10.206</v>
      </c>
      <c r="R46" s="7" t="s">
        <v>29</v>
      </c>
    </row>
    <row r="47" spans="2:18" x14ac:dyDescent="0.3">
      <c r="B47" s="39">
        <v>4</v>
      </c>
      <c r="C47" s="12">
        <f ca="1">+OFFSET(Summary!B$24,Summary!B47,0)</f>
        <v>4</v>
      </c>
      <c r="D47" s="12" t="str">
        <f ca="1">+OFFSET(Summary!B$24,Summary!C47,1)</f>
        <v>Runner 4</v>
      </c>
      <c r="E47" s="40">
        <f t="shared" ca="1" si="2"/>
        <v>0.38954826388888891</v>
      </c>
      <c r="F47" s="41">
        <f t="shared" ca="1" si="3"/>
        <v>0.41728576388888894</v>
      </c>
      <c r="G47" s="42">
        <f ca="1">+N47*OFFSET(Summary!B$24,Summary!C47,4)</f>
        <v>2.7737499999999998E-2</v>
      </c>
      <c r="H47" s="43">
        <v>3.3</v>
      </c>
      <c r="I47" s="44">
        <v>133</v>
      </c>
      <c r="J47" s="44">
        <v>-209</v>
      </c>
      <c r="K47" s="45">
        <f t="shared" si="4"/>
        <v>-76</v>
      </c>
      <c r="N47" s="46">
        <f t="shared" si="5"/>
        <v>3.3285</v>
      </c>
      <c r="Q47" s="7" t="s">
        <v>27</v>
      </c>
      <c r="R47" s="48">
        <v>0</v>
      </c>
    </row>
    <row r="48" spans="2:18" x14ac:dyDescent="0.3">
      <c r="B48" s="39">
        <v>5</v>
      </c>
      <c r="C48" s="12">
        <f ca="1">+OFFSET(Summary!B$24,Summary!B48,0)</f>
        <v>5</v>
      </c>
      <c r="D48" s="12" t="str">
        <f ca="1">+OFFSET(Summary!B$24,Summary!C48,1)</f>
        <v>Runner 5</v>
      </c>
      <c r="E48" s="40">
        <f t="shared" ca="1" si="2"/>
        <v>0.41728576388888894</v>
      </c>
      <c r="F48" s="41">
        <f t="shared" ca="1" si="3"/>
        <v>0.44884965277777783</v>
      </c>
      <c r="G48" s="42">
        <f ca="1">+N48*OFFSET(Summary!B$24,Summary!C48,4)</f>
        <v>3.1563888888888884E-2</v>
      </c>
      <c r="H48" s="43">
        <v>4.0999999999999996</v>
      </c>
      <c r="I48" s="44">
        <v>77</v>
      </c>
      <c r="J48" s="44">
        <v>-90</v>
      </c>
      <c r="K48" s="45">
        <f t="shared" si="4"/>
        <v>-13</v>
      </c>
      <c r="N48" s="46">
        <f t="shared" si="5"/>
        <v>4.1319999999999997</v>
      </c>
      <c r="Q48" s="7" t="s">
        <v>28</v>
      </c>
      <c r="R48" s="48">
        <v>-0.05</v>
      </c>
    </row>
    <row r="49" spans="2:18" x14ac:dyDescent="0.3">
      <c r="B49" s="39">
        <v>6</v>
      </c>
      <c r="C49" s="12">
        <f ca="1">+OFFSET(Summary!B$24,Summary!B49,0)</f>
        <v>6</v>
      </c>
      <c r="D49" s="12" t="str">
        <f ca="1">+OFFSET(Summary!B$24,Summary!C49,1)</f>
        <v>Runner 6</v>
      </c>
      <c r="E49" s="40">
        <f t="shared" ca="1" si="2"/>
        <v>0.44884965277777783</v>
      </c>
      <c r="F49" s="41">
        <f t="shared" ca="1" si="3"/>
        <v>0.4810895833333334</v>
      </c>
      <c r="G49" s="42">
        <f ca="1">+N49*OFFSET(Summary!B$24,Summary!C49,4)</f>
        <v>3.223993055555556E-2</v>
      </c>
      <c r="H49" s="43">
        <v>4</v>
      </c>
      <c r="I49" s="44">
        <v>80</v>
      </c>
      <c r="J49" s="44">
        <v>-86</v>
      </c>
      <c r="K49" s="45">
        <f t="shared" si="4"/>
        <v>-6</v>
      </c>
      <c r="N49" s="46">
        <f t="shared" si="5"/>
        <v>4.0369999999999999</v>
      </c>
      <c r="Q49" s="7" t="s">
        <v>30</v>
      </c>
      <c r="R49" s="48">
        <v>0.15</v>
      </c>
    </row>
    <row r="50" spans="2:18" x14ac:dyDescent="0.3">
      <c r="B50" s="39">
        <v>7</v>
      </c>
      <c r="C50" s="12">
        <f ca="1">+OFFSET(Summary!B$24,Summary!B50,0)</f>
        <v>7</v>
      </c>
      <c r="D50" s="12" t="str">
        <f ca="1">+OFFSET(Summary!B$24,Summary!C50,1)</f>
        <v>Runner 7</v>
      </c>
      <c r="E50" s="40">
        <f t="shared" ca="1" si="2"/>
        <v>0.4810895833333334</v>
      </c>
      <c r="F50" s="41">
        <f t="shared" ca="1" si="3"/>
        <v>0.52950447916666676</v>
      </c>
      <c r="G50" s="42">
        <f ca="1">+N50*OFFSET(Summary!B$24,Summary!C50,4)</f>
        <v>4.8414895833333332E-2</v>
      </c>
      <c r="H50" s="43">
        <v>7.8</v>
      </c>
      <c r="I50" s="44">
        <v>357</v>
      </c>
      <c r="J50" s="44">
        <v>-287</v>
      </c>
      <c r="K50" s="45">
        <f t="shared" si="4"/>
        <v>70</v>
      </c>
      <c r="N50" s="46">
        <f t="shared" si="5"/>
        <v>8.0135000000000005</v>
      </c>
    </row>
    <row r="51" spans="2:18" x14ac:dyDescent="0.3">
      <c r="B51" s="39">
        <v>8</v>
      </c>
      <c r="C51" s="12">
        <f ca="1">+OFFSET(Summary!B$24,Summary!B51,0)</f>
        <v>8</v>
      </c>
      <c r="D51" s="12" t="str">
        <f ca="1">+OFFSET(Summary!B$24,Summary!C51,1)</f>
        <v>Runner 8</v>
      </c>
      <c r="E51" s="40">
        <f t="shared" ca="1" si="2"/>
        <v>0.52950447916666676</v>
      </c>
      <c r="F51" s="41">
        <f t="shared" ca="1" si="3"/>
        <v>0.57612322916666681</v>
      </c>
      <c r="G51" s="42">
        <f ca="1">+N51*OFFSET(Summary!B$24,Summary!C51,4)</f>
        <v>4.661875E-2</v>
      </c>
      <c r="H51" s="43">
        <v>7.2</v>
      </c>
      <c r="I51" s="44">
        <v>469</v>
      </c>
      <c r="J51" s="44">
        <v>-420</v>
      </c>
      <c r="K51" s="45">
        <f t="shared" si="4"/>
        <v>49</v>
      </c>
      <c r="N51" s="46">
        <f t="shared" si="5"/>
        <v>7.4590000000000005</v>
      </c>
    </row>
    <row r="52" spans="2:18" x14ac:dyDescent="0.3">
      <c r="B52" s="39">
        <v>9</v>
      </c>
      <c r="C52" s="12">
        <f ca="1">+OFFSET(Summary!B$24,Summary!B52,0)</f>
        <v>9</v>
      </c>
      <c r="D52" s="12" t="str">
        <f ca="1">+OFFSET(Summary!B$24,Summary!C52,1)</f>
        <v>Runner 9</v>
      </c>
      <c r="E52" s="40">
        <f t="shared" ca="1" si="2"/>
        <v>0.57612322916666681</v>
      </c>
      <c r="F52" s="41">
        <f t="shared" ca="1" si="3"/>
        <v>0.59507291666666684</v>
      </c>
      <c r="G52" s="42">
        <f ca="1">+N52*OFFSET(Summary!B$24,Summary!C52,4)</f>
        <v>1.89496875E-2</v>
      </c>
      <c r="H52" s="43">
        <v>3.1</v>
      </c>
      <c r="I52" s="44">
        <v>102</v>
      </c>
      <c r="J52" s="44">
        <v>-131</v>
      </c>
      <c r="K52" s="45">
        <f t="shared" si="4"/>
        <v>-29</v>
      </c>
      <c r="N52" s="46">
        <f t="shared" si="5"/>
        <v>3.1364999999999998</v>
      </c>
      <c r="Q52" s="7" t="s">
        <v>33</v>
      </c>
      <c r="R52" s="49">
        <v>41383.770833333336</v>
      </c>
    </row>
    <row r="53" spans="2:18" x14ac:dyDescent="0.3">
      <c r="B53" s="39">
        <v>10</v>
      </c>
      <c r="C53" s="12">
        <f ca="1">+OFFSET(Summary!B$24,Summary!B53,0)</f>
        <v>10</v>
      </c>
      <c r="D53" s="12" t="str">
        <f ca="1">+OFFSET(Summary!B$24,Summary!C53,1)</f>
        <v>Runner 10</v>
      </c>
      <c r="E53" s="40">
        <f t="shared" ca="1" si="2"/>
        <v>0.59507291666666684</v>
      </c>
      <c r="F53" s="41">
        <f t="shared" ca="1" si="3"/>
        <v>0.62636354166666686</v>
      </c>
      <c r="G53" s="42">
        <f ca="1">+N53*OFFSET(Summary!B$24,Summary!C53,4)</f>
        <v>3.1290624999999996E-2</v>
      </c>
      <c r="H53" s="43">
        <v>4.7</v>
      </c>
      <c r="I53" s="44">
        <v>100</v>
      </c>
      <c r="J53" s="44">
        <v>-114</v>
      </c>
      <c r="K53" s="45">
        <f t="shared" si="4"/>
        <v>-14</v>
      </c>
      <c r="N53" s="46">
        <f t="shared" si="5"/>
        <v>4.7429999999999994</v>
      </c>
      <c r="Q53" s="7" t="s">
        <v>33</v>
      </c>
      <c r="R53" s="49">
        <v>41384.270833333336</v>
      </c>
    </row>
    <row r="54" spans="2:18" x14ac:dyDescent="0.3">
      <c r="B54" s="39">
        <v>11</v>
      </c>
      <c r="C54" s="12">
        <f ca="1">+OFFSET(Summary!B$24,Summary!B54,0)</f>
        <v>11</v>
      </c>
      <c r="D54" s="12" t="str">
        <f ca="1">+OFFSET(Summary!B$24,Summary!C54,1)</f>
        <v>Runner 11</v>
      </c>
      <c r="E54" s="40">
        <f t="shared" ca="1" si="2"/>
        <v>0.62636354166666686</v>
      </c>
      <c r="F54" s="41">
        <f t="shared" ca="1" si="3"/>
        <v>0.64068385416666684</v>
      </c>
      <c r="G54" s="42">
        <f ca="1">+N54*OFFSET(Summary!B$24,Summary!C54,4)</f>
        <v>1.4320312500000001E-2</v>
      </c>
      <c r="H54" s="43">
        <v>2.7</v>
      </c>
      <c r="I54" s="44">
        <v>96</v>
      </c>
      <c r="J54" s="44">
        <v>-93</v>
      </c>
      <c r="K54" s="45">
        <f t="shared" si="4"/>
        <v>3</v>
      </c>
      <c r="N54" s="46">
        <f t="shared" si="5"/>
        <v>2.7495000000000003</v>
      </c>
    </row>
    <row r="55" spans="2:18" x14ac:dyDescent="0.3">
      <c r="B55" s="39">
        <v>12</v>
      </c>
      <c r="C55" s="12">
        <f ca="1">+OFFSET(Summary!B$24,Summary!B55,0)</f>
        <v>12</v>
      </c>
      <c r="D55" s="12" t="str">
        <f ca="1">+OFFSET(Summary!B$24,Summary!C55,1)</f>
        <v>Runner 12</v>
      </c>
      <c r="E55" s="40">
        <f t="shared" ca="1" si="2"/>
        <v>0.64068385416666684</v>
      </c>
      <c r="F55" s="41">
        <f t="shared" ca="1" si="3"/>
        <v>0.66613718750000017</v>
      </c>
      <c r="G55" s="42">
        <f ca="1">+N55*OFFSET(Summary!B$24,Summary!C55,4)</f>
        <v>2.5453333333333328E-2</v>
      </c>
      <c r="H55" s="43">
        <v>4.3</v>
      </c>
      <c r="I55" s="44">
        <v>217</v>
      </c>
      <c r="J55" s="44">
        <v>-202</v>
      </c>
      <c r="K55" s="45">
        <f t="shared" si="4"/>
        <v>15</v>
      </c>
      <c r="N55" s="46">
        <f t="shared" si="5"/>
        <v>4.4159999999999995</v>
      </c>
    </row>
    <row r="56" spans="2:18" x14ac:dyDescent="0.3">
      <c r="B56" s="39">
        <v>13</v>
      </c>
      <c r="C56" s="12">
        <f ca="1">+OFFSET(Summary!B$24,Summary!B56-12,0)</f>
        <v>1</v>
      </c>
      <c r="D56" s="12" t="str">
        <f ca="1">+OFFSET(Summary!B$24,Summary!C56,1)</f>
        <v>Runner 1</v>
      </c>
      <c r="E56" s="40">
        <f t="shared" ca="1" si="2"/>
        <v>0.66613718750000017</v>
      </c>
      <c r="F56" s="41">
        <f t="shared" ca="1" si="3"/>
        <v>0.68897940972222238</v>
      </c>
      <c r="G56" s="42">
        <f ca="1">+N56*OFFSET(Summary!B$24,Summary!C56,4)*(1+$R$48)</f>
        <v>2.2842222222222226E-2</v>
      </c>
      <c r="H56" s="43">
        <v>4.2</v>
      </c>
      <c r="I56" s="44">
        <v>216</v>
      </c>
      <c r="J56" s="44">
        <v>-176</v>
      </c>
      <c r="K56" s="45">
        <f t="shared" si="4"/>
        <v>40</v>
      </c>
      <c r="N56" s="46">
        <f t="shared" si="5"/>
        <v>4.3280000000000003</v>
      </c>
    </row>
    <row r="57" spans="2:18" x14ac:dyDescent="0.3">
      <c r="B57" s="39">
        <v>14</v>
      </c>
      <c r="C57" s="12">
        <f ca="1">+OFFSET(Summary!B$24,Summary!B57-12,0)</f>
        <v>2</v>
      </c>
      <c r="D57" s="12" t="str">
        <f ca="1">+OFFSET(Summary!B$24,Summary!C57,1)</f>
        <v>Runner 2</v>
      </c>
      <c r="E57" s="40">
        <f t="shared" ca="1" si="2"/>
        <v>0.68897940972222238</v>
      </c>
      <c r="F57" s="41">
        <f t="shared" ca="1" si="3"/>
        <v>0.70619782986111124</v>
      </c>
      <c r="G57" s="42">
        <f ca="1">+N57*OFFSET(Summary!B$24,Summary!C57,4)*(1+$R$48)</f>
        <v>1.7218420138888888E-2</v>
      </c>
      <c r="H57" s="43">
        <v>3.7</v>
      </c>
      <c r="I57" s="44">
        <v>106</v>
      </c>
      <c r="J57" s="44">
        <v>-155</v>
      </c>
      <c r="K57" s="45">
        <f t="shared" si="4"/>
        <v>-49</v>
      </c>
      <c r="N57" s="46">
        <f t="shared" si="5"/>
        <v>3.7284999999999999</v>
      </c>
    </row>
    <row r="58" spans="2:18" x14ac:dyDescent="0.3">
      <c r="B58" s="39">
        <v>15</v>
      </c>
      <c r="C58" s="12">
        <f ca="1">+OFFSET(Summary!B$24,Summary!B58-12,0)</f>
        <v>3</v>
      </c>
      <c r="D58" s="12" t="str">
        <f ca="1">+OFFSET(Summary!B$24,Summary!C58,1)</f>
        <v>Runner 3</v>
      </c>
      <c r="E58" s="40">
        <f t="shared" ca="1" si="2"/>
        <v>0.70619782986111124</v>
      </c>
      <c r="F58" s="41">
        <f t="shared" ca="1" si="3"/>
        <v>0.72214991319444455</v>
      </c>
      <c r="G58" s="42">
        <f ca="1">+N58*OFFSET(Summary!B$24,Summary!C58,4)*(1+$R$48)</f>
        <v>1.5952083333333329E-2</v>
      </c>
      <c r="H58" s="43">
        <v>4</v>
      </c>
      <c r="I58" s="44">
        <v>116</v>
      </c>
      <c r="J58" s="44">
        <v>-172</v>
      </c>
      <c r="K58" s="45">
        <f t="shared" si="4"/>
        <v>-56</v>
      </c>
      <c r="N58" s="46">
        <f t="shared" si="5"/>
        <v>4.0299999999999994</v>
      </c>
    </row>
    <row r="59" spans="2:18" x14ac:dyDescent="0.3">
      <c r="B59" s="39">
        <v>16</v>
      </c>
      <c r="C59" s="12">
        <f ca="1">+OFFSET(Summary!B$24,Summary!B59-12,0)</f>
        <v>4</v>
      </c>
      <c r="D59" s="12" t="str">
        <f ca="1">+OFFSET(Summary!B$24,Summary!C59,1)</f>
        <v>Runner 4</v>
      </c>
      <c r="E59" s="40">
        <f t="shared" ca="1" si="2"/>
        <v>0.72214991319444455</v>
      </c>
      <c r="F59" s="41">
        <f t="shared" ca="1" si="3"/>
        <v>0.76535512152777785</v>
      </c>
      <c r="G59" s="42">
        <f ca="1">+N59*OFFSET(Summary!B$24,Summary!C59,4)*(1+$R$48)</f>
        <v>4.3205208333333328E-2</v>
      </c>
      <c r="H59" s="43">
        <v>5.3</v>
      </c>
      <c r="I59" s="44">
        <v>321</v>
      </c>
      <c r="J59" s="44">
        <v>-327</v>
      </c>
      <c r="K59" s="45">
        <f t="shared" si="4"/>
        <v>-6</v>
      </c>
      <c r="N59" s="46">
        <f t="shared" si="5"/>
        <v>5.4574999999999996</v>
      </c>
    </row>
    <row r="60" spans="2:18" x14ac:dyDescent="0.3">
      <c r="B60" s="39">
        <v>17</v>
      </c>
      <c r="C60" s="12">
        <f ca="1">+OFFSET(Summary!B$24,Summary!B60-12,0)</f>
        <v>5</v>
      </c>
      <c r="D60" s="12" t="str">
        <f ca="1">+OFFSET(Summary!B$24,Summary!C60,1)</f>
        <v>Runner 5</v>
      </c>
      <c r="E60" s="40">
        <f t="shared" ca="1" si="2"/>
        <v>0.76535512152777785</v>
      </c>
      <c r="F60" s="41">
        <f t="shared" ca="1" si="3"/>
        <v>0.7972639062500001</v>
      </c>
      <c r="G60" s="42">
        <f ca="1">+N60*OFFSET(Summary!B$24,Summary!C60,4)*(1+$R$48)</f>
        <v>3.1908784722222222E-2</v>
      </c>
      <c r="H60" s="43">
        <v>4.3</v>
      </c>
      <c r="I60" s="44">
        <v>234</v>
      </c>
      <c r="J60" s="44">
        <v>-274</v>
      </c>
      <c r="K60" s="45">
        <f t="shared" si="4"/>
        <v>-40</v>
      </c>
      <c r="N60" s="46">
        <f t="shared" si="5"/>
        <v>4.3970000000000002</v>
      </c>
    </row>
    <row r="61" spans="2:18" x14ac:dyDescent="0.3">
      <c r="B61" s="39">
        <v>18</v>
      </c>
      <c r="C61" s="12">
        <f ca="1">+OFFSET(Summary!B$24,Summary!B61-12,0)</f>
        <v>6</v>
      </c>
      <c r="D61" s="12" t="str">
        <f ca="1">+OFFSET(Summary!B$24,Summary!C61,1)</f>
        <v>Runner 6</v>
      </c>
      <c r="E61" s="40">
        <f t="shared" ca="1" si="2"/>
        <v>0.7972639062500001</v>
      </c>
      <c r="F61" s="41">
        <f t="shared" ca="1" si="3"/>
        <v>0.83143867187500009</v>
      </c>
      <c r="G61" s="42">
        <f ca="1">+N61*OFFSET(Summary!B$24,Summary!C61,4)*(1+$R$48)</f>
        <v>3.4174765624999999E-2</v>
      </c>
      <c r="H61" s="43">
        <v>4.4000000000000004</v>
      </c>
      <c r="I61" s="44">
        <v>163</v>
      </c>
      <c r="J61" s="44">
        <v>-117</v>
      </c>
      <c r="K61" s="45">
        <f t="shared" si="4"/>
        <v>46</v>
      </c>
      <c r="N61" s="46">
        <f t="shared" si="5"/>
        <v>4.5045000000000002</v>
      </c>
    </row>
    <row r="62" spans="2:18" x14ac:dyDescent="0.3">
      <c r="B62" s="39">
        <v>19</v>
      </c>
      <c r="C62" s="12">
        <f ca="1">+OFFSET(Summary!B$24,Summary!B62-12,0)</f>
        <v>7</v>
      </c>
      <c r="D62" s="12" t="str">
        <f ca="1">+OFFSET(Summary!B$24,Summary!C62,1)</f>
        <v>Runner 7</v>
      </c>
      <c r="E62" s="40">
        <f t="shared" ca="1" si="2"/>
        <v>0.83143867187500009</v>
      </c>
      <c r="F62" s="41">
        <f t="shared" ca="1" si="3"/>
        <v>0.86843889583333345</v>
      </c>
      <c r="G62" s="42">
        <f ca="1">+N62*OFFSET(Summary!B$24,Summary!C62,4)*(1+$R$48)</f>
        <v>3.7000223958333335E-2</v>
      </c>
      <c r="H62" s="43">
        <v>6.3</v>
      </c>
      <c r="I62" s="44">
        <v>285</v>
      </c>
      <c r="J62" s="44">
        <v>-277</v>
      </c>
      <c r="K62" s="45">
        <f t="shared" si="4"/>
        <v>8</v>
      </c>
      <c r="N62" s="46">
        <f t="shared" si="5"/>
        <v>6.4465000000000003</v>
      </c>
    </row>
    <row r="63" spans="2:18" x14ac:dyDescent="0.3">
      <c r="B63" s="39">
        <v>20</v>
      </c>
      <c r="C63" s="12">
        <f ca="1">+OFFSET(Summary!B$24,Summary!B63-12,0)</f>
        <v>8</v>
      </c>
      <c r="D63" s="12" t="str">
        <f ca="1">+OFFSET(Summary!B$24,Summary!C63,1)</f>
        <v>Runner 8</v>
      </c>
      <c r="E63" s="40">
        <f t="shared" ca="1" si="2"/>
        <v>0.86843889583333345</v>
      </c>
      <c r="F63" s="41">
        <f t="shared" ca="1" si="3"/>
        <v>0.90080123958333347</v>
      </c>
      <c r="G63" s="42">
        <f ca="1">+N63*OFFSET(Summary!B$24,Summary!C63,4)*(1+$R$48)</f>
        <v>3.2362343749999994E-2</v>
      </c>
      <c r="H63" s="43">
        <v>5.3</v>
      </c>
      <c r="I63" s="44">
        <v>306</v>
      </c>
      <c r="J63" s="44">
        <v>-311</v>
      </c>
      <c r="K63" s="45">
        <f t="shared" si="4"/>
        <v>-5</v>
      </c>
      <c r="N63" s="46">
        <f t="shared" si="5"/>
        <v>5.4504999999999999</v>
      </c>
    </row>
    <row r="64" spans="2:18" x14ac:dyDescent="0.3">
      <c r="B64" s="39">
        <v>21</v>
      </c>
      <c r="C64" s="12">
        <f ca="1">+OFFSET(Summary!B$24,Summary!B64-12,0)</f>
        <v>9</v>
      </c>
      <c r="D64" s="12" t="str">
        <f ca="1">+OFFSET(Summary!B$24,Summary!C64,1)</f>
        <v>Runner 9</v>
      </c>
      <c r="E64" s="40">
        <f t="shared" ca="1" si="2"/>
        <v>0.90080123958333347</v>
      </c>
      <c r="F64" s="41">
        <f t="shared" ca="1" si="3"/>
        <v>0.92700243750000011</v>
      </c>
      <c r="G64" s="42">
        <f ca="1">+N64*OFFSET(Summary!B$24,Summary!C64,4)*(1+$R$48)</f>
        <v>2.6201197916666662E-2</v>
      </c>
      <c r="H64" s="43">
        <v>4.5</v>
      </c>
      <c r="I64" s="44">
        <v>170</v>
      </c>
      <c r="J64" s="44">
        <v>-210</v>
      </c>
      <c r="K64" s="45">
        <f t="shared" si="4"/>
        <v>-40</v>
      </c>
      <c r="N64" s="46">
        <f t="shared" si="5"/>
        <v>4.5649999999999995</v>
      </c>
    </row>
    <row r="65" spans="2:14" x14ac:dyDescent="0.3">
      <c r="B65" s="39">
        <v>22</v>
      </c>
      <c r="C65" s="12">
        <f ca="1">+OFFSET(Summary!B$24,Summary!B65-12,0)</f>
        <v>10</v>
      </c>
      <c r="D65" s="12" t="str">
        <f ca="1">+OFFSET(Summary!B$24,Summary!C65,1)</f>
        <v>Runner 10</v>
      </c>
      <c r="E65" s="40">
        <f t="shared" ca="1" si="2"/>
        <v>0.92700243750000011</v>
      </c>
      <c r="F65" s="41">
        <f t="shared" ca="1" si="3"/>
        <v>0.95116311458333347</v>
      </c>
      <c r="G65" s="42">
        <f ca="1">+N65*OFFSET(Summary!B$24,Summary!C65,4)*(1+$R$48)</f>
        <v>2.4160677083333335E-2</v>
      </c>
      <c r="H65" s="43">
        <v>3.7</v>
      </c>
      <c r="I65" s="44">
        <v>241</v>
      </c>
      <c r="J65" s="44">
        <v>-172</v>
      </c>
      <c r="K65" s="45">
        <f t="shared" si="4"/>
        <v>69</v>
      </c>
      <c r="N65" s="46">
        <f t="shared" si="5"/>
        <v>3.8550000000000004</v>
      </c>
    </row>
    <row r="66" spans="2:14" x14ac:dyDescent="0.3">
      <c r="B66" s="39">
        <v>23</v>
      </c>
      <c r="C66" s="12">
        <f ca="1">+OFFSET(Summary!B$24,Summary!B66-12,0)</f>
        <v>11</v>
      </c>
      <c r="D66" s="12" t="str">
        <f ca="1">+OFFSET(Summary!B$24,Summary!C66,1)</f>
        <v>Runner 11</v>
      </c>
      <c r="E66" s="40">
        <f t="shared" ca="1" si="2"/>
        <v>0.95116311458333347</v>
      </c>
      <c r="F66" s="41">
        <f t="shared" ca="1" si="3"/>
        <v>0.96975491145833348</v>
      </c>
      <c r="G66" s="42">
        <f ca="1">+N66*OFFSET(Summary!B$24,Summary!C66,4)*(1+$R$48)</f>
        <v>1.8591796874999997E-2</v>
      </c>
      <c r="H66" s="43">
        <v>3.7</v>
      </c>
      <c r="I66" s="44">
        <v>176</v>
      </c>
      <c r="J66" s="44">
        <v>-237</v>
      </c>
      <c r="K66" s="45">
        <f t="shared" si="4"/>
        <v>-61</v>
      </c>
      <c r="N66" s="46">
        <f t="shared" si="5"/>
        <v>3.7575000000000003</v>
      </c>
    </row>
    <row r="67" spans="2:14" x14ac:dyDescent="0.3">
      <c r="B67" s="39">
        <v>24</v>
      </c>
      <c r="C67" s="12">
        <f ca="1">+OFFSET(Summary!B$24,Summary!B67-12,0)</f>
        <v>12</v>
      </c>
      <c r="D67" s="12" t="str">
        <f ca="1">+OFFSET(Summary!B$24,Summary!C67,1)</f>
        <v>Runner 12</v>
      </c>
      <c r="E67" s="40">
        <f t="shared" ca="1" si="2"/>
        <v>0.96975491145833348</v>
      </c>
      <c r="F67" s="41">
        <f t="shared" ca="1" si="3"/>
        <v>0.98536337847222233</v>
      </c>
      <c r="G67" s="42">
        <f ca="1">+N67*OFFSET(Summary!B$24,Summary!C67,4)*(1+$R$48)</f>
        <v>1.5608467013888887E-2</v>
      </c>
      <c r="H67" s="43">
        <v>2.8</v>
      </c>
      <c r="I67" s="44">
        <v>77</v>
      </c>
      <c r="J67" s="44">
        <v>-53</v>
      </c>
      <c r="K67" s="45">
        <f t="shared" si="4"/>
        <v>24</v>
      </c>
      <c r="N67" s="46">
        <f t="shared" si="5"/>
        <v>2.8504999999999998</v>
      </c>
    </row>
    <row r="68" spans="2:14" x14ac:dyDescent="0.3">
      <c r="B68" s="39">
        <v>25</v>
      </c>
      <c r="C68" s="12">
        <f ca="1">+OFFSET(Summary!B$24,Summary!B68-24,0)</f>
        <v>1</v>
      </c>
      <c r="D68" s="12" t="str">
        <f ca="1">+OFFSET(Summary!B$24,Summary!C68,1)</f>
        <v>Runner 1</v>
      </c>
      <c r="E68" s="40">
        <f t="shared" ca="1" si="2"/>
        <v>0.98536337847222233</v>
      </c>
      <c r="F68" s="41">
        <f t="shared" ca="1" si="3"/>
        <v>1.0305264340277778</v>
      </c>
      <c r="G68" s="42">
        <f ca="1">+N68*OFFSET(Summary!B$24,Summary!C68,4)*(1+$R$49)</f>
        <v>4.5163055555555554E-2</v>
      </c>
      <c r="H68" s="43">
        <v>6.9</v>
      </c>
      <c r="I68" s="44">
        <v>289</v>
      </c>
      <c r="J68" s="44">
        <v>-240</v>
      </c>
      <c r="K68" s="45">
        <f t="shared" si="4"/>
        <v>49</v>
      </c>
      <c r="N68" s="46">
        <f t="shared" si="5"/>
        <v>7.069</v>
      </c>
    </row>
    <row r="69" spans="2:14" x14ac:dyDescent="0.3">
      <c r="B69" s="39">
        <v>26</v>
      </c>
      <c r="C69" s="12">
        <f ca="1">+OFFSET(Summary!B$24,Summary!B69-24,0)</f>
        <v>2</v>
      </c>
      <c r="D69" s="12" t="str">
        <f ca="1">+OFFSET(Summary!B$24,Summary!C69,1)</f>
        <v>Runner 2</v>
      </c>
      <c r="E69" s="40">
        <f t="shared" ca="1" si="2"/>
        <v>1.0305264340277778</v>
      </c>
      <c r="F69" s="41">
        <f t="shared" ca="1" si="3"/>
        <v>1.0844390729166666</v>
      </c>
      <c r="G69" s="42">
        <f ca="1">+N69*OFFSET(Summary!B$24,Summary!C69,4)*(1+$R$49)</f>
        <v>5.3912638888888878E-2</v>
      </c>
      <c r="H69" s="43">
        <v>9.5</v>
      </c>
      <c r="I69" s="44">
        <v>306</v>
      </c>
      <c r="J69" s="44">
        <v>-324</v>
      </c>
      <c r="K69" s="45">
        <f t="shared" si="4"/>
        <v>-18</v>
      </c>
      <c r="N69" s="46">
        <f t="shared" si="5"/>
        <v>9.6439999999999984</v>
      </c>
    </row>
    <row r="70" spans="2:14" x14ac:dyDescent="0.3">
      <c r="B70" s="39">
        <v>27</v>
      </c>
      <c r="C70" s="12">
        <f ca="1">+OFFSET(Summary!B$24,Summary!B70-24,0)</f>
        <v>3</v>
      </c>
      <c r="D70" s="12" t="str">
        <f ca="1">+OFFSET(Summary!B$24,Summary!C70,1)</f>
        <v>Runner 3</v>
      </c>
      <c r="E70" s="40">
        <f t="shared" ca="1" si="2"/>
        <v>1.0844390729166666</v>
      </c>
      <c r="F70" s="41">
        <f t="shared" ca="1" si="3"/>
        <v>1.0990584479166667</v>
      </c>
      <c r="G70" s="42">
        <f ca="1">+N70*OFFSET(Summary!B$24,Summary!C70,4)*(1+$R$49)</f>
        <v>1.4619374999999999E-2</v>
      </c>
      <c r="H70" s="43">
        <v>3</v>
      </c>
      <c r="I70" s="44">
        <v>137</v>
      </c>
      <c r="J70" s="44">
        <v>-172</v>
      </c>
      <c r="K70" s="45">
        <f t="shared" si="4"/>
        <v>-35</v>
      </c>
      <c r="N70" s="46">
        <f t="shared" si="5"/>
        <v>3.0510000000000002</v>
      </c>
    </row>
    <row r="71" spans="2:14" x14ac:dyDescent="0.3">
      <c r="B71" s="39">
        <v>28</v>
      </c>
      <c r="C71" s="12">
        <f ca="1">+OFFSET(Summary!B$24,Summary!B71-24,0)</f>
        <v>4</v>
      </c>
      <c r="D71" s="12" t="str">
        <f ca="1">+OFFSET(Summary!B$24,Summary!C71,1)</f>
        <v>Runner 4</v>
      </c>
      <c r="E71" s="40">
        <f t="shared" ca="1" si="2"/>
        <v>1.0990584479166667</v>
      </c>
      <c r="F71" s="41">
        <f t="shared" ca="1" si="3"/>
        <v>1.1792086562500002</v>
      </c>
      <c r="G71" s="42">
        <f ca="1">+N71*OFFSET(Summary!B$24,Summary!C71,4)*(1+$R$49)</f>
        <v>8.015020833333332E-2</v>
      </c>
      <c r="H71" s="43">
        <v>8.1999999999999993</v>
      </c>
      <c r="I71" s="44">
        <v>375</v>
      </c>
      <c r="J71" s="44">
        <v>-423</v>
      </c>
      <c r="K71" s="45">
        <f t="shared" si="4"/>
        <v>-48</v>
      </c>
      <c r="N71" s="46">
        <f t="shared" si="5"/>
        <v>8.3635000000000002</v>
      </c>
    </row>
    <row r="72" spans="2:14" x14ac:dyDescent="0.3">
      <c r="B72" s="39">
        <v>29</v>
      </c>
      <c r="C72" s="12">
        <f ca="1">+OFFSET(Summary!B$24,Summary!B72-24,0)</f>
        <v>5</v>
      </c>
      <c r="D72" s="12" t="str">
        <f ca="1">+OFFSET(Summary!B$24,Summary!C72,1)</f>
        <v>Runner 5</v>
      </c>
      <c r="E72" s="40">
        <f t="shared" ca="1" si="2"/>
        <v>1.1792086562500002</v>
      </c>
      <c r="F72" s="41">
        <f t="shared" ca="1" si="3"/>
        <v>1.2610471284722224</v>
      </c>
      <c r="G72" s="42">
        <f ca="1">+N72*OFFSET(Summary!B$24,Summary!C72,4)*(1+$R$49)</f>
        <v>8.1838472222222194E-2</v>
      </c>
      <c r="H72" s="43">
        <v>9.1999999999999993</v>
      </c>
      <c r="I72" s="44">
        <v>174</v>
      </c>
      <c r="J72" s="44">
        <v>-116</v>
      </c>
      <c r="K72" s="45">
        <f t="shared" si="4"/>
        <v>58</v>
      </c>
      <c r="N72" s="46">
        <f t="shared" si="5"/>
        <v>9.3159999999999989</v>
      </c>
    </row>
    <row r="73" spans="2:14" x14ac:dyDescent="0.3">
      <c r="B73" s="39">
        <v>30</v>
      </c>
      <c r="C73" s="12">
        <f ca="1">+OFFSET(Summary!B$24,Summary!B73-24,0)</f>
        <v>6</v>
      </c>
      <c r="D73" s="12" t="str">
        <f ca="1">+OFFSET(Summary!B$24,Summary!C73,1)</f>
        <v>Runner 6</v>
      </c>
      <c r="E73" s="40">
        <f t="shared" ca="1" si="2"/>
        <v>1.2610471284722224</v>
      </c>
      <c r="F73" s="41">
        <f t="shared" ca="1" si="3"/>
        <v>1.318635574652778</v>
      </c>
      <c r="G73" s="42">
        <f ca="1">+N73*OFFSET(Summary!B$24,Summary!C73,4)*(1+$R$49)</f>
        <v>5.7588446180555558E-2</v>
      </c>
      <c r="H73" s="43">
        <v>6.2</v>
      </c>
      <c r="I73" s="50">
        <v>150</v>
      </c>
      <c r="J73" s="50">
        <v>-159</v>
      </c>
      <c r="K73" s="45">
        <f t="shared" si="4"/>
        <v>-9</v>
      </c>
      <c r="N73" s="46">
        <f t="shared" si="5"/>
        <v>6.2705000000000002</v>
      </c>
    </row>
    <row r="74" spans="2:14" x14ac:dyDescent="0.3">
      <c r="B74" s="39">
        <v>31</v>
      </c>
      <c r="C74" s="12">
        <f ca="1">+OFFSET(Summary!B$24,Summary!B74-24,0)</f>
        <v>7</v>
      </c>
      <c r="D74" s="12" t="str">
        <f ca="1">+OFFSET(Summary!B$24,Summary!C74,1)</f>
        <v>Runner 7</v>
      </c>
      <c r="E74" s="40">
        <f t="shared" ca="1" si="2"/>
        <v>1.318635574652778</v>
      </c>
      <c r="F74" s="41">
        <f t="shared" ca="1" si="3"/>
        <v>1.408284543402778</v>
      </c>
      <c r="G74" s="42">
        <f ca="1">+N74*OFFSET(Summary!B$24,Summary!C74,4)*(1+$R$49)</f>
        <v>8.9648968749999974E-2</v>
      </c>
      <c r="H74" s="43">
        <v>12.6</v>
      </c>
      <c r="I74" s="44">
        <v>555</v>
      </c>
      <c r="J74" s="44">
        <v>-504</v>
      </c>
      <c r="K74" s="45">
        <f t="shared" si="4"/>
        <v>51</v>
      </c>
      <c r="N74" s="46">
        <f t="shared" si="5"/>
        <v>12.902999999999999</v>
      </c>
    </row>
    <row r="75" spans="2:14" x14ac:dyDescent="0.3">
      <c r="B75" s="39">
        <v>32</v>
      </c>
      <c r="C75" s="12">
        <f ca="1">+OFFSET(Summary!B$24,Summary!B75-24,0)</f>
        <v>8</v>
      </c>
      <c r="D75" s="12" t="str">
        <f ca="1">+OFFSET(Summary!B$24,Summary!C75,1)</f>
        <v>Runner 8</v>
      </c>
      <c r="E75" s="40">
        <f t="shared" ca="1" si="2"/>
        <v>1.408284543402778</v>
      </c>
      <c r="F75" s="41">
        <f t="shared" ca="1" si="3"/>
        <v>1.4567282934027779</v>
      </c>
      <c r="G75" s="42">
        <f ca="1">+N75*OFFSET(Summary!B$24,Summary!C75,4)*(1+$R$49)</f>
        <v>4.8443749999999994E-2</v>
      </c>
      <c r="H75" s="43">
        <v>6.7</v>
      </c>
      <c r="I75" s="44">
        <v>141</v>
      </c>
      <c r="J75" s="44">
        <v>-202</v>
      </c>
      <c r="K75" s="45">
        <f t="shared" si="4"/>
        <v>-61</v>
      </c>
      <c r="N75" s="46">
        <f t="shared" si="5"/>
        <v>6.74</v>
      </c>
    </row>
    <row r="76" spans="2:14" x14ac:dyDescent="0.3">
      <c r="B76" s="39">
        <v>33</v>
      </c>
      <c r="C76" s="12">
        <f ca="1">+OFFSET(Summary!B$24,Summary!B76-24,0)</f>
        <v>9</v>
      </c>
      <c r="D76" s="12" t="str">
        <f ca="1">+OFFSET(Summary!B$24,Summary!C76,1)</f>
        <v>Runner 9</v>
      </c>
      <c r="E76" s="40">
        <f t="shared" ca="1" si="2"/>
        <v>1.4567282934027779</v>
      </c>
      <c r="F76" s="41">
        <f t="shared" ca="1" si="3"/>
        <v>1.4741501944444446</v>
      </c>
      <c r="G76" s="42">
        <f ca="1">+N76*OFFSET(Summary!B$24,Summary!C76,4)*(1+$R$49)</f>
        <v>1.7421901041666663E-2</v>
      </c>
      <c r="H76" s="43">
        <v>2.5</v>
      </c>
      <c r="I76" s="44">
        <v>44</v>
      </c>
      <c r="J76" s="44">
        <v>-73</v>
      </c>
      <c r="K76" s="45">
        <f t="shared" si="4"/>
        <v>-29</v>
      </c>
      <c r="N76" s="46">
        <f t="shared" si="5"/>
        <v>2.5074999999999998</v>
      </c>
    </row>
    <row r="77" spans="2:14" x14ac:dyDescent="0.3">
      <c r="B77" s="39">
        <v>34</v>
      </c>
      <c r="C77" s="12">
        <f ca="1">+OFFSET(Summary!B$24,Summary!B77-24,0)</f>
        <v>10</v>
      </c>
      <c r="D77" s="12" t="str">
        <f ca="1">+OFFSET(Summary!B$24,Summary!C77,1)</f>
        <v>Runner 10</v>
      </c>
      <c r="E77" s="40">
        <f t="shared" ca="1" si="2"/>
        <v>1.4741501944444446</v>
      </c>
      <c r="F77" s="41">
        <f t="shared" ca="1" si="3"/>
        <v>1.4981169131944445</v>
      </c>
      <c r="G77" s="42">
        <f ca="1">+N77*OFFSET(Summary!B$24,Summary!C77,4)*(1+$R$49)</f>
        <v>2.3966718750000001E-2</v>
      </c>
      <c r="H77" s="43">
        <v>3.1</v>
      </c>
      <c r="I77" s="44">
        <v>108</v>
      </c>
      <c r="J77" s="44">
        <v>-98</v>
      </c>
      <c r="K77" s="45">
        <f t="shared" si="4"/>
        <v>10</v>
      </c>
      <c r="N77" s="46">
        <f t="shared" si="5"/>
        <v>3.1590000000000003</v>
      </c>
    </row>
    <row r="78" spans="2:14" x14ac:dyDescent="0.3">
      <c r="B78" s="39">
        <v>35</v>
      </c>
      <c r="C78" s="12">
        <f ca="1">+OFFSET(Summary!B$24,Summary!B78-24,0)</f>
        <v>11</v>
      </c>
      <c r="D78" s="12" t="str">
        <f ca="1">+OFFSET(Summary!B$24,Summary!C78,1)</f>
        <v>Runner 11</v>
      </c>
      <c r="E78" s="40">
        <f t="shared" ca="1" si="2"/>
        <v>1.4981169131944445</v>
      </c>
      <c r="F78" s="41">
        <f t="shared" ca="1" si="3"/>
        <v>1.5349768090277778</v>
      </c>
      <c r="G78" s="42">
        <f ca="1">+N78*OFFSET(Summary!B$24,Summary!C78,4)*(1+$R$49)</f>
        <v>3.6859895833333323E-2</v>
      </c>
      <c r="H78" s="43">
        <v>6.1</v>
      </c>
      <c r="I78" s="50">
        <v>98</v>
      </c>
      <c r="J78" s="50">
        <v>-88</v>
      </c>
      <c r="K78" s="45">
        <f t="shared" si="4"/>
        <v>10</v>
      </c>
      <c r="N78" s="46">
        <f t="shared" si="5"/>
        <v>6.1539999999999999</v>
      </c>
    </row>
    <row r="79" spans="2:14" ht="15" thickBot="1" x14ac:dyDescent="0.35">
      <c r="B79" s="51">
        <v>36</v>
      </c>
      <c r="C79" s="52">
        <f ca="1">+OFFSET(Summary!B$24,Summary!B79-24,0)</f>
        <v>12</v>
      </c>
      <c r="D79" s="52" t="str">
        <f ca="1">+OFFSET(Summary!B$24,Summary!C79,1)</f>
        <v>Runner 12</v>
      </c>
      <c r="E79" s="53">
        <f t="shared" ca="1" si="2"/>
        <v>1.5349768090277778</v>
      </c>
      <c r="F79" s="54">
        <f ca="1">+E79+G79</f>
        <v>1.5675524357638888</v>
      </c>
      <c r="G79" s="55">
        <f ca="1">+N79*OFFSET(Summary!B$24,Summary!C79,4)*(1+$R$49)</f>
        <v>3.2575626736111106E-2</v>
      </c>
      <c r="H79" s="56">
        <v>4.9000000000000004</v>
      </c>
      <c r="I79" s="57">
        <v>56</v>
      </c>
      <c r="J79" s="57">
        <v>-83</v>
      </c>
      <c r="K79" s="58">
        <f>+I79+J79</f>
        <v>-27</v>
      </c>
      <c r="N79" s="59">
        <f t="shared" si="5"/>
        <v>4.9145000000000003</v>
      </c>
    </row>
    <row r="80" spans="2:14" x14ac:dyDescent="0.3">
      <c r="B80" s="12"/>
      <c r="C80" s="12"/>
      <c r="D80" s="12"/>
      <c r="E80" s="41"/>
      <c r="F80" s="41"/>
      <c r="G80" s="60"/>
      <c r="H80" s="60"/>
      <c r="I80" s="26"/>
      <c r="J80" s="61"/>
      <c r="K80" s="62"/>
      <c r="L80" s="62"/>
      <c r="M80" s="63"/>
      <c r="N80" s="64"/>
    </row>
    <row r="81" spans="1:15" x14ac:dyDescent="0.3">
      <c r="B81" s="12"/>
      <c r="C81" s="12"/>
      <c r="D81" s="12"/>
      <c r="E81" s="41"/>
      <c r="F81" s="41"/>
      <c r="G81" s="60"/>
      <c r="H81" s="60"/>
      <c r="I81" s="26"/>
      <c r="J81" s="61"/>
      <c r="K81" s="62"/>
      <c r="L81" s="62"/>
      <c r="M81" s="63"/>
      <c r="N81" s="64"/>
    </row>
    <row r="82" spans="1:15" x14ac:dyDescent="0.3">
      <c r="B82" s="12"/>
      <c r="C82" s="12" t="s">
        <v>58</v>
      </c>
      <c r="D82" s="12"/>
      <c r="E82" s="41"/>
      <c r="F82" s="41"/>
      <c r="G82" s="60"/>
      <c r="H82" s="60"/>
      <c r="I82" s="26"/>
      <c r="J82" s="61"/>
      <c r="K82" s="62"/>
      <c r="L82" s="62"/>
      <c r="M82" s="63"/>
      <c r="N82" s="64"/>
    </row>
    <row r="83" spans="1:15" ht="14.55" customHeight="1" x14ac:dyDescent="0.3">
      <c r="B83" s="92" t="s">
        <v>59</v>
      </c>
      <c r="C83" s="92"/>
      <c r="D83" s="92"/>
      <c r="E83" s="92"/>
      <c r="F83" s="92"/>
      <c r="G83" s="92"/>
      <c r="H83" s="92"/>
      <c r="I83" s="92"/>
      <c r="J83" s="92"/>
      <c r="K83" s="65"/>
      <c r="L83" s="65"/>
      <c r="M83" s="65"/>
      <c r="N83" s="64"/>
    </row>
    <row r="84" spans="1:15" x14ac:dyDescent="0.3">
      <c r="B84" s="65"/>
      <c r="C84" s="65"/>
      <c r="D84" s="65"/>
      <c r="E84" s="65"/>
      <c r="F84" s="65"/>
      <c r="G84" s="65"/>
      <c r="H84" s="65"/>
      <c r="I84" s="65"/>
      <c r="J84" s="65"/>
      <c r="K84" s="65"/>
      <c r="L84" s="65"/>
      <c r="M84" s="65"/>
      <c r="N84" s="64"/>
    </row>
    <row r="85" spans="1:15" x14ac:dyDescent="0.3">
      <c r="B85" s="65"/>
      <c r="C85" s="65"/>
      <c r="D85" s="65"/>
      <c r="E85" s="65"/>
      <c r="F85" s="65"/>
      <c r="G85" s="65"/>
      <c r="H85" s="65"/>
      <c r="I85" s="65"/>
      <c r="J85" s="65"/>
      <c r="K85" s="65"/>
      <c r="L85" s="65"/>
      <c r="M85" s="65"/>
      <c r="N85" s="64"/>
    </row>
    <row r="86" spans="1:15" ht="23.4" x14ac:dyDescent="0.3">
      <c r="B86" s="98"/>
      <c r="C86" s="98"/>
      <c r="D86" s="98"/>
      <c r="E86" s="98"/>
      <c r="F86" s="98"/>
      <c r="G86" s="98"/>
      <c r="H86" s="66"/>
      <c r="J86" s="61"/>
      <c r="K86" s="62"/>
      <c r="L86" s="62"/>
      <c r="M86" s="63"/>
      <c r="N86" s="64"/>
    </row>
    <row r="87" spans="1:15" ht="15" thickBot="1" x14ac:dyDescent="0.35">
      <c r="B87" s="8"/>
      <c r="C87" s="8"/>
      <c r="D87" s="8"/>
      <c r="E87" s="8"/>
      <c r="F87" s="8"/>
      <c r="G87" s="8"/>
      <c r="H87" s="8"/>
      <c r="J87" s="61"/>
      <c r="K87" s="62"/>
      <c r="L87" s="62"/>
      <c r="M87" s="63"/>
      <c r="N87" s="64"/>
    </row>
    <row r="88" spans="1:15" ht="15" thickBot="1" x14ac:dyDescent="0.35">
      <c r="B88" s="67"/>
      <c r="C88" s="97"/>
      <c r="D88" s="97"/>
      <c r="E88" s="97"/>
      <c r="F88" s="97"/>
      <c r="G88" s="97"/>
      <c r="H88" s="97"/>
      <c r="I88" s="68"/>
      <c r="J88" s="61"/>
      <c r="K88" s="62"/>
      <c r="L88" s="62"/>
      <c r="M88" s="63"/>
      <c r="N88" s="64"/>
    </row>
    <row r="89" spans="1:15" x14ac:dyDescent="0.3">
      <c r="B89" s="69"/>
      <c r="C89" s="69"/>
      <c r="D89" s="70"/>
      <c r="E89" s="69"/>
      <c r="F89" s="70"/>
      <c r="G89" s="69"/>
      <c r="H89" s="70"/>
      <c r="J89" s="61"/>
      <c r="K89" s="62"/>
      <c r="L89" s="62"/>
      <c r="M89" s="63"/>
      <c r="N89" s="64"/>
    </row>
    <row r="90" spans="1:15" x14ac:dyDescent="0.3">
      <c r="B90" s="69"/>
      <c r="C90" s="69"/>
      <c r="D90" s="70"/>
      <c r="E90" s="69"/>
      <c r="F90" s="70"/>
      <c r="G90" s="69"/>
      <c r="H90" s="70"/>
      <c r="J90" s="61"/>
      <c r="K90" s="62"/>
      <c r="L90" s="62"/>
      <c r="M90" s="63"/>
      <c r="N90" s="64"/>
    </row>
    <row r="91" spans="1:15" x14ac:dyDescent="0.3">
      <c r="B91" s="69"/>
      <c r="C91" s="69"/>
      <c r="D91" s="70"/>
      <c r="E91" s="69"/>
      <c r="F91" s="70"/>
      <c r="G91" s="69"/>
      <c r="H91" s="70"/>
      <c r="J91" s="61"/>
      <c r="K91" s="62"/>
      <c r="L91" s="62"/>
      <c r="M91" s="63"/>
      <c r="N91" s="64"/>
    </row>
    <row r="92" spans="1:15" x14ac:dyDescent="0.3">
      <c r="B92" s="69"/>
      <c r="C92" s="69"/>
      <c r="D92" s="70"/>
      <c r="E92" s="69"/>
      <c r="F92" s="70"/>
      <c r="G92" s="69"/>
      <c r="H92" s="70"/>
      <c r="J92" s="61"/>
      <c r="K92" s="62"/>
      <c r="L92" s="62"/>
      <c r="M92" s="63"/>
      <c r="N92" s="64"/>
    </row>
    <row r="93" spans="1:15" x14ac:dyDescent="0.3">
      <c r="B93" s="69"/>
      <c r="C93" s="69"/>
      <c r="D93" s="70"/>
      <c r="E93" s="69"/>
      <c r="F93" s="70"/>
      <c r="G93" s="69"/>
      <c r="H93" s="70"/>
      <c r="J93" s="61"/>
      <c r="K93" s="62"/>
      <c r="L93" s="62"/>
      <c r="M93" s="63"/>
      <c r="N93" s="64"/>
    </row>
    <row r="94" spans="1:15" x14ac:dyDescent="0.3">
      <c r="B94" s="71"/>
      <c r="C94" s="71"/>
      <c r="D94" s="71"/>
      <c r="E94" s="72"/>
      <c r="F94" s="72"/>
      <c r="G94" s="73"/>
      <c r="H94" s="73"/>
      <c r="I94" s="26"/>
      <c r="J94" s="61"/>
      <c r="K94" s="62"/>
      <c r="L94" s="62"/>
      <c r="M94" s="63"/>
      <c r="N94" s="64"/>
    </row>
    <row r="96" spans="1:15" ht="23.4" x14ac:dyDescent="0.3">
      <c r="A96" s="87" t="s">
        <v>51</v>
      </c>
      <c r="B96" s="87"/>
      <c r="C96" s="87"/>
      <c r="D96" s="87"/>
      <c r="E96" s="87"/>
      <c r="F96" s="87"/>
      <c r="G96" s="87"/>
      <c r="H96" s="87"/>
      <c r="I96" s="87"/>
      <c r="J96" s="87"/>
      <c r="K96" s="87"/>
      <c r="L96" s="74"/>
      <c r="M96" s="74"/>
      <c r="N96" s="74"/>
      <c r="O96" s="74"/>
    </row>
    <row r="98" spans="2:11" x14ac:dyDescent="0.3">
      <c r="B98" s="88" t="s">
        <v>46</v>
      </c>
      <c r="C98" s="88"/>
      <c r="D98" s="88"/>
      <c r="E98" s="88"/>
      <c r="F98" s="88"/>
      <c r="G98" s="88"/>
      <c r="H98" s="88"/>
      <c r="I98" s="88"/>
      <c r="J98" s="88"/>
      <c r="K98" s="88"/>
    </row>
    <row r="99" spans="2:11" x14ac:dyDescent="0.3">
      <c r="B99" s="84" t="s">
        <v>55</v>
      </c>
      <c r="C99" s="84"/>
      <c r="D99" s="84"/>
      <c r="E99" s="84"/>
      <c r="F99" s="84"/>
      <c r="G99" s="84"/>
      <c r="H99" s="84"/>
      <c r="I99" s="84"/>
      <c r="J99" s="84"/>
      <c r="K99" s="84"/>
    </row>
    <row r="100" spans="2:11" x14ac:dyDescent="0.3">
      <c r="B100" s="85" t="s">
        <v>47</v>
      </c>
      <c r="C100" s="85"/>
      <c r="D100" s="85"/>
      <c r="E100" s="85"/>
      <c r="F100" s="85"/>
      <c r="G100" s="85"/>
      <c r="H100" s="85"/>
      <c r="I100" s="85"/>
      <c r="J100" s="85"/>
      <c r="K100" s="85"/>
    </row>
    <row r="101" spans="2:11" x14ac:dyDescent="0.3">
      <c r="B101" s="85" t="s">
        <v>54</v>
      </c>
      <c r="C101" s="85"/>
      <c r="D101" s="85"/>
      <c r="E101" s="85"/>
      <c r="F101" s="85"/>
      <c r="G101" s="85"/>
      <c r="H101" s="85"/>
      <c r="I101" s="85"/>
      <c r="J101" s="85"/>
      <c r="K101" s="85"/>
    </row>
    <row r="102" spans="2:11" x14ac:dyDescent="0.3">
      <c r="B102" s="75"/>
    </row>
    <row r="103" spans="2:11" x14ac:dyDescent="0.3">
      <c r="B103" s="88" t="s">
        <v>48</v>
      </c>
      <c r="C103" s="88"/>
      <c r="D103" s="88"/>
      <c r="E103" s="88"/>
      <c r="F103" s="88"/>
      <c r="G103" s="88"/>
      <c r="H103" s="88"/>
      <c r="I103" s="88"/>
      <c r="J103" s="88"/>
      <c r="K103" s="88"/>
    </row>
    <row r="104" spans="2:11" x14ac:dyDescent="0.3">
      <c r="B104" s="85" t="s">
        <v>49</v>
      </c>
      <c r="C104" s="85"/>
      <c r="D104" s="85"/>
      <c r="E104" s="85"/>
      <c r="F104" s="85"/>
      <c r="G104" s="85"/>
      <c r="H104" s="85"/>
      <c r="I104" s="85"/>
      <c r="J104" s="85"/>
      <c r="K104" s="85"/>
    </row>
    <row r="105" spans="2:11" x14ac:dyDescent="0.3">
      <c r="B105" s="85" t="s">
        <v>52</v>
      </c>
      <c r="C105" s="85"/>
      <c r="D105" s="85"/>
      <c r="E105" s="85"/>
      <c r="F105" s="85"/>
      <c r="G105" s="85"/>
      <c r="H105" s="85"/>
      <c r="I105" s="85"/>
      <c r="J105" s="85"/>
      <c r="K105" s="85"/>
    </row>
    <row r="106" spans="2:11" x14ac:dyDescent="0.3">
      <c r="B106" s="85" t="s">
        <v>50</v>
      </c>
      <c r="C106" s="85"/>
      <c r="D106" s="85"/>
      <c r="E106" s="85"/>
      <c r="F106" s="85"/>
      <c r="G106" s="85"/>
      <c r="H106" s="85"/>
      <c r="I106" s="85"/>
      <c r="J106" s="85"/>
      <c r="K106" s="85"/>
    </row>
    <row r="107" spans="2:11" x14ac:dyDescent="0.3">
      <c r="B107" s="86" t="s">
        <v>53</v>
      </c>
      <c r="C107" s="86"/>
      <c r="D107" s="86"/>
      <c r="E107" s="86"/>
      <c r="F107" s="86"/>
      <c r="G107" s="86"/>
      <c r="H107" s="86"/>
      <c r="I107" s="86"/>
      <c r="J107" s="86"/>
      <c r="K107" s="86"/>
    </row>
    <row r="108" spans="2:11" x14ac:dyDescent="0.3">
      <c r="B108" s="86" t="s">
        <v>57</v>
      </c>
      <c r="C108" s="86"/>
      <c r="D108" s="86"/>
      <c r="E108" s="86"/>
      <c r="F108" s="86"/>
      <c r="G108" s="86"/>
      <c r="H108" s="86"/>
      <c r="I108" s="86"/>
      <c r="J108" s="86"/>
      <c r="K108" s="86"/>
    </row>
    <row r="110" spans="2:11" x14ac:dyDescent="0.3">
      <c r="C110" s="83"/>
      <c r="D110" s="83" t="s">
        <v>64</v>
      </c>
      <c r="E110" s="83" t="s">
        <v>65</v>
      </c>
      <c r="F110" s="83" t="s">
        <v>66</v>
      </c>
      <c r="G110" s="83" t="s">
        <v>67</v>
      </c>
      <c r="I110" s="7" t="s">
        <v>65</v>
      </c>
    </row>
    <row r="111" spans="2:11" x14ac:dyDescent="0.3">
      <c r="C111" s="20" t="str">
        <f t="shared" ref="C111:C122" si="6">C25</f>
        <v>Runner 1</v>
      </c>
      <c r="D111" s="82">
        <f t="shared" ref="D111:D122" si="7">H44</f>
        <v>5.3</v>
      </c>
      <c r="E111" s="82">
        <f>H56</f>
        <v>4.2</v>
      </c>
      <c r="F111" s="82">
        <f t="shared" ref="F111:F122" si="8">H68</f>
        <v>6.9</v>
      </c>
      <c r="G111" s="82">
        <f>SUM(D111:F111)</f>
        <v>16.399999999999999</v>
      </c>
      <c r="I111" s="81">
        <f t="shared" ref="I111:I122" si="9">H56</f>
        <v>4.2</v>
      </c>
    </row>
    <row r="112" spans="2:11" x14ac:dyDescent="0.3">
      <c r="C112" s="20" t="str">
        <f t="shared" si="6"/>
        <v>Runner 2</v>
      </c>
      <c r="D112" s="82">
        <f t="shared" si="7"/>
        <v>5</v>
      </c>
      <c r="E112" s="82">
        <f t="shared" ref="E112:E122" si="10">H57</f>
        <v>3.7</v>
      </c>
      <c r="F112" s="82">
        <f t="shared" si="8"/>
        <v>9.5</v>
      </c>
      <c r="G112" s="82">
        <f t="shared" ref="G112:G122" si="11">SUM(D112:F112)</f>
        <v>18.2</v>
      </c>
      <c r="I112" s="81">
        <f t="shared" si="9"/>
        <v>3.7</v>
      </c>
    </row>
    <row r="113" spans="3:9" x14ac:dyDescent="0.3">
      <c r="C113" s="20" t="str">
        <f t="shared" si="6"/>
        <v>Runner 3</v>
      </c>
      <c r="D113" s="82">
        <f t="shared" si="7"/>
        <v>9.9</v>
      </c>
      <c r="E113" s="82">
        <f t="shared" si="10"/>
        <v>4</v>
      </c>
      <c r="F113" s="82">
        <f t="shared" si="8"/>
        <v>3</v>
      </c>
      <c r="G113" s="82">
        <f t="shared" si="11"/>
        <v>16.899999999999999</v>
      </c>
      <c r="I113" s="81">
        <f t="shared" si="9"/>
        <v>4</v>
      </c>
    </row>
    <row r="114" spans="3:9" x14ac:dyDescent="0.3">
      <c r="C114" s="20" t="str">
        <f t="shared" si="6"/>
        <v>Runner 4</v>
      </c>
      <c r="D114" s="82">
        <f t="shared" si="7"/>
        <v>3.3</v>
      </c>
      <c r="E114" s="82">
        <f t="shared" si="10"/>
        <v>5.3</v>
      </c>
      <c r="F114" s="82">
        <f t="shared" si="8"/>
        <v>8.1999999999999993</v>
      </c>
      <c r="G114" s="82">
        <f t="shared" si="11"/>
        <v>16.799999999999997</v>
      </c>
      <c r="I114" s="81">
        <f t="shared" si="9"/>
        <v>5.3</v>
      </c>
    </row>
    <row r="115" spans="3:9" x14ac:dyDescent="0.3">
      <c r="C115" s="20" t="str">
        <f t="shared" si="6"/>
        <v>Runner 5</v>
      </c>
      <c r="D115" s="82">
        <f t="shared" si="7"/>
        <v>4.0999999999999996</v>
      </c>
      <c r="E115" s="82">
        <f t="shared" si="10"/>
        <v>4.3</v>
      </c>
      <c r="F115" s="82">
        <f t="shared" si="8"/>
        <v>9.1999999999999993</v>
      </c>
      <c r="G115" s="82">
        <f t="shared" si="11"/>
        <v>17.599999999999998</v>
      </c>
      <c r="I115" s="81">
        <f t="shared" si="9"/>
        <v>4.3</v>
      </c>
    </row>
    <row r="116" spans="3:9" x14ac:dyDescent="0.3">
      <c r="C116" s="20" t="str">
        <f t="shared" si="6"/>
        <v>Runner 6</v>
      </c>
      <c r="D116" s="82">
        <f t="shared" si="7"/>
        <v>4</v>
      </c>
      <c r="E116" s="82">
        <f t="shared" si="10"/>
        <v>4.4000000000000004</v>
      </c>
      <c r="F116" s="82">
        <f t="shared" si="8"/>
        <v>6.2</v>
      </c>
      <c r="G116" s="82">
        <f t="shared" si="11"/>
        <v>14.600000000000001</v>
      </c>
      <c r="I116" s="81">
        <f t="shared" si="9"/>
        <v>4.4000000000000004</v>
      </c>
    </row>
    <row r="117" spans="3:9" x14ac:dyDescent="0.3">
      <c r="C117" s="20" t="str">
        <f t="shared" si="6"/>
        <v>Runner 7</v>
      </c>
      <c r="D117" s="82">
        <f t="shared" si="7"/>
        <v>7.8</v>
      </c>
      <c r="E117" s="82">
        <f t="shared" si="10"/>
        <v>6.3</v>
      </c>
      <c r="F117" s="82">
        <f t="shared" si="8"/>
        <v>12.6</v>
      </c>
      <c r="G117" s="82">
        <f t="shared" si="11"/>
        <v>26.7</v>
      </c>
      <c r="I117" s="81">
        <f t="shared" si="9"/>
        <v>6.3</v>
      </c>
    </row>
    <row r="118" spans="3:9" x14ac:dyDescent="0.3">
      <c r="C118" s="20" t="str">
        <f t="shared" si="6"/>
        <v>Runner 8</v>
      </c>
      <c r="D118" s="82">
        <f t="shared" si="7"/>
        <v>7.2</v>
      </c>
      <c r="E118" s="82">
        <f t="shared" si="10"/>
        <v>5.3</v>
      </c>
      <c r="F118" s="82">
        <f t="shared" si="8"/>
        <v>6.7</v>
      </c>
      <c r="G118" s="82">
        <f t="shared" si="11"/>
        <v>19.2</v>
      </c>
      <c r="I118" s="81">
        <f t="shared" si="9"/>
        <v>5.3</v>
      </c>
    </row>
    <row r="119" spans="3:9" x14ac:dyDescent="0.3">
      <c r="C119" s="20" t="str">
        <f t="shared" si="6"/>
        <v>Runner 9</v>
      </c>
      <c r="D119" s="82">
        <f t="shared" si="7"/>
        <v>3.1</v>
      </c>
      <c r="E119" s="82">
        <f t="shared" si="10"/>
        <v>4.5</v>
      </c>
      <c r="F119" s="82">
        <f t="shared" si="8"/>
        <v>2.5</v>
      </c>
      <c r="G119" s="82">
        <f t="shared" si="11"/>
        <v>10.1</v>
      </c>
      <c r="I119" s="81">
        <f t="shared" si="9"/>
        <v>4.5</v>
      </c>
    </row>
    <row r="120" spans="3:9" x14ac:dyDescent="0.3">
      <c r="C120" s="20" t="str">
        <f t="shared" si="6"/>
        <v>Runner 10</v>
      </c>
      <c r="D120" s="82">
        <f t="shared" si="7"/>
        <v>4.7</v>
      </c>
      <c r="E120" s="82">
        <f t="shared" si="10"/>
        <v>3.7</v>
      </c>
      <c r="F120" s="82">
        <f t="shared" si="8"/>
        <v>3.1</v>
      </c>
      <c r="G120" s="82">
        <f t="shared" si="11"/>
        <v>11.5</v>
      </c>
      <c r="I120" s="81">
        <f t="shared" si="9"/>
        <v>3.7</v>
      </c>
    </row>
    <row r="121" spans="3:9" x14ac:dyDescent="0.3">
      <c r="C121" s="20" t="str">
        <f t="shared" si="6"/>
        <v>Runner 11</v>
      </c>
      <c r="D121" s="82">
        <f t="shared" si="7"/>
        <v>2.7</v>
      </c>
      <c r="E121" s="82">
        <f t="shared" si="10"/>
        <v>3.7</v>
      </c>
      <c r="F121" s="82">
        <f t="shared" si="8"/>
        <v>6.1</v>
      </c>
      <c r="G121" s="82">
        <f t="shared" si="11"/>
        <v>12.5</v>
      </c>
      <c r="I121" s="81">
        <f t="shared" si="9"/>
        <v>3.7</v>
      </c>
    </row>
    <row r="122" spans="3:9" x14ac:dyDescent="0.3">
      <c r="C122" s="20" t="str">
        <f t="shared" si="6"/>
        <v>Runner 12</v>
      </c>
      <c r="D122" s="82">
        <f t="shared" si="7"/>
        <v>4.3</v>
      </c>
      <c r="E122" s="82">
        <f t="shared" si="10"/>
        <v>2.8</v>
      </c>
      <c r="F122" s="82">
        <f t="shared" si="8"/>
        <v>4.9000000000000004</v>
      </c>
      <c r="G122" s="82">
        <f t="shared" si="11"/>
        <v>12</v>
      </c>
      <c r="I122" s="81">
        <f t="shared" si="9"/>
        <v>2.8</v>
      </c>
    </row>
  </sheetData>
  <sheetProtection algorithmName="SHA-512" hashValue="g4u/ibo0BOwksskDihbyuDJGPoSrD+Frw4cUs4JGIVRnKjbJ/UcwCYpg2f5mwzmipnd9k3JSWAdzfBG7tX/rkw==" saltValue="sPUzHO9py5W2gwY5i5x0Dw==" spinCount="100000" sheet="1" objects="1" scenarios="1"/>
  <protectedRanges>
    <protectedRange sqref="C25:E37 C38:C41 J39:J41" name="Range1"/>
    <protectedRange sqref="E25:E36 C29:D29" name="Range1_1"/>
    <protectedRange sqref="C28:D28 C31:D31" name="Range1_2"/>
    <protectedRange sqref="C35:D35" name="Range1_3"/>
    <protectedRange sqref="D36 J39:J41 C36:C41 D37:E37" name="Range1_4"/>
    <protectedRange sqref="C34:D34 C32:D32" name="Range1_5"/>
  </protectedRanges>
  <mergeCells count="40">
    <mergeCell ref="C88:D88"/>
    <mergeCell ref="E88:F88"/>
    <mergeCell ref="B86:G86"/>
    <mergeCell ref="G88:H88"/>
    <mergeCell ref="A1:G1"/>
    <mergeCell ref="D39:E39"/>
    <mergeCell ref="B38:C38"/>
    <mergeCell ref="B39:C39"/>
    <mergeCell ref="D38:E38"/>
    <mergeCell ref="H24:K24"/>
    <mergeCell ref="B15:G15"/>
    <mergeCell ref="B16:G16"/>
    <mergeCell ref="B17:G17"/>
    <mergeCell ref="B18:G18"/>
    <mergeCell ref="H32:K32"/>
    <mergeCell ref="H33:K33"/>
    <mergeCell ref="H34:K34"/>
    <mergeCell ref="H35:K35"/>
    <mergeCell ref="H36:K36"/>
    <mergeCell ref="H27:K27"/>
    <mergeCell ref="H28:K28"/>
    <mergeCell ref="H29:K29"/>
    <mergeCell ref="H30:K30"/>
    <mergeCell ref="H31:K31"/>
    <mergeCell ref="B3:K13"/>
    <mergeCell ref="B105:K105"/>
    <mergeCell ref="B106:K106"/>
    <mergeCell ref="B107:K107"/>
    <mergeCell ref="B108:K108"/>
    <mergeCell ref="A96:K96"/>
    <mergeCell ref="B99:K99"/>
    <mergeCell ref="B103:K103"/>
    <mergeCell ref="B98:K98"/>
    <mergeCell ref="B100:K100"/>
    <mergeCell ref="B101:K101"/>
    <mergeCell ref="B104:K104"/>
    <mergeCell ref="B19:G19"/>
    <mergeCell ref="B83:J83"/>
    <mergeCell ref="H25:K25"/>
    <mergeCell ref="H26:K26"/>
  </mergeCells>
  <conditionalFormatting sqref="E44:E82 E94">
    <cfRule type="cellIs" dxfId="0" priority="2" operator="between">
      <formula>$R$52</formula>
      <formula>$R$53</formula>
    </cfRule>
  </conditionalFormatting>
  <pageMargins left="0.7" right="0.7" top="0.75" bottom="0.75" header="0.3" footer="0.3"/>
  <pageSetup orientation="landscape" horizontalDpi="300" verticalDpi="300" r:id="rId1"/>
  <rowBreaks count="2" manualBreakCount="2">
    <brk id="40" max="16383" man="1"/>
    <brk id="8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5:H67"/>
  <sheetViews>
    <sheetView workbookViewId="0">
      <selection activeCell="D5" sqref="D5:D40"/>
    </sheetView>
  </sheetViews>
  <sheetFormatPr defaultColWidth="8.77734375" defaultRowHeight="14.4" x14ac:dyDescent="0.3"/>
  <cols>
    <col min="3" max="3" width="16" customWidth="1"/>
    <col min="4" max="4" width="21.44140625" customWidth="1"/>
    <col min="8" max="8" width="15.33203125" customWidth="1"/>
  </cols>
  <sheetData>
    <row r="5" spans="4:7" x14ac:dyDescent="0.3">
      <c r="D5" s="2">
        <v>198</v>
      </c>
    </row>
    <row r="6" spans="4:7" x14ac:dyDescent="0.3">
      <c r="D6" s="2">
        <v>307</v>
      </c>
      <c r="G6" s="1">
        <v>-158.61178464770396</v>
      </c>
    </row>
    <row r="7" spans="4:7" x14ac:dyDescent="0.3">
      <c r="D7" s="2">
        <v>632</v>
      </c>
      <c r="G7" s="1">
        <v>-337.96166451740186</v>
      </c>
    </row>
    <row r="8" spans="4:7" x14ac:dyDescent="0.3">
      <c r="D8" s="2">
        <v>133</v>
      </c>
      <c r="G8" s="1">
        <v>-204.15530980181703</v>
      </c>
    </row>
    <row r="9" spans="4:7" x14ac:dyDescent="0.3">
      <c r="D9" s="2">
        <v>77</v>
      </c>
      <c r="G9" s="1">
        <v>-325.72709056949617</v>
      </c>
    </row>
    <row r="10" spans="4:7" x14ac:dyDescent="0.3">
      <c r="D10" s="2">
        <v>80</v>
      </c>
      <c r="G10" s="1">
        <v>-467.06089834666392</v>
      </c>
    </row>
    <row r="11" spans="4:7" x14ac:dyDescent="0.3">
      <c r="D11" s="2">
        <v>357</v>
      </c>
      <c r="G11" s="1">
        <v>-109.29561803519721</v>
      </c>
    </row>
    <row r="12" spans="4:7" x14ac:dyDescent="0.3">
      <c r="D12" s="2">
        <v>469</v>
      </c>
      <c r="G12" s="1">
        <v>-51.927653711318996</v>
      </c>
    </row>
    <row r="13" spans="4:7" x14ac:dyDescent="0.3">
      <c r="D13" s="2">
        <v>102</v>
      </c>
      <c r="G13" s="1">
        <v>-384.70529780197091</v>
      </c>
    </row>
    <row r="14" spans="4:7" x14ac:dyDescent="0.3">
      <c r="D14" s="2">
        <v>100</v>
      </c>
      <c r="G14" s="1">
        <v>-502.68776436614996</v>
      </c>
    </row>
    <row r="15" spans="4:7" x14ac:dyDescent="0.3">
      <c r="D15" s="2">
        <v>130</v>
      </c>
      <c r="G15" s="1">
        <v>-431.71050655365099</v>
      </c>
    </row>
    <row r="16" spans="4:7" x14ac:dyDescent="0.3">
      <c r="D16" s="2">
        <v>217</v>
      </c>
      <c r="G16" s="1">
        <v>-859.10517591476594</v>
      </c>
    </row>
    <row r="17" spans="4:7" x14ac:dyDescent="0.3">
      <c r="D17" s="2">
        <v>216</v>
      </c>
      <c r="G17" s="1">
        <v>-188.10159307241463</v>
      </c>
    </row>
    <row r="18" spans="4:7" x14ac:dyDescent="0.3">
      <c r="D18" s="2">
        <v>106</v>
      </c>
      <c r="G18" s="1">
        <v>-178.20264645528852</v>
      </c>
    </row>
    <row r="19" spans="4:7" x14ac:dyDescent="0.3">
      <c r="D19" s="2">
        <v>116</v>
      </c>
      <c r="G19" s="1">
        <v>-246.46365376472448</v>
      </c>
    </row>
    <row r="20" spans="4:7" x14ac:dyDescent="0.3">
      <c r="D20" s="2">
        <v>321</v>
      </c>
      <c r="G20" s="1">
        <v>-359.15181184768642</v>
      </c>
    </row>
    <row r="21" spans="4:7" x14ac:dyDescent="0.3">
      <c r="D21" s="2">
        <v>234</v>
      </c>
      <c r="G21" s="1">
        <v>-245.46055094528072</v>
      </c>
    </row>
    <row r="22" spans="4:7" x14ac:dyDescent="0.3">
      <c r="D22" s="2">
        <v>163</v>
      </c>
      <c r="G22" s="1">
        <v>-361.79239204788109</v>
      </c>
    </row>
    <row r="23" spans="4:7" x14ac:dyDescent="0.3">
      <c r="D23" s="2">
        <v>285</v>
      </c>
      <c r="G23" s="1">
        <v>-86.056110214233001</v>
      </c>
    </row>
    <row r="24" spans="4:7" x14ac:dyDescent="0.3">
      <c r="D24" s="2">
        <v>306</v>
      </c>
      <c r="G24" s="1">
        <v>-32.470121171950936</v>
      </c>
    </row>
    <row r="25" spans="4:7" x14ac:dyDescent="0.3">
      <c r="D25" s="2">
        <v>170</v>
      </c>
      <c r="G25" s="1">
        <v>-829.97091872405906</v>
      </c>
    </row>
    <row r="26" spans="4:7" x14ac:dyDescent="0.3">
      <c r="D26" s="2">
        <v>301</v>
      </c>
      <c r="G26" s="1">
        <v>-135.86528331374902</v>
      </c>
    </row>
    <row r="27" spans="4:7" x14ac:dyDescent="0.3">
      <c r="D27" s="2">
        <v>176</v>
      </c>
      <c r="G27" s="1">
        <v>-185.72629777527106</v>
      </c>
    </row>
    <row r="28" spans="4:7" x14ac:dyDescent="0.3">
      <c r="D28" s="2">
        <v>77</v>
      </c>
      <c r="G28" s="1">
        <v>-544.61438452911477</v>
      </c>
    </row>
    <row r="29" spans="4:7" x14ac:dyDescent="0.3">
      <c r="D29" s="2">
        <v>289</v>
      </c>
      <c r="G29" s="1">
        <v>-133.569782348633</v>
      </c>
    </row>
    <row r="30" spans="4:7" x14ac:dyDescent="0.3">
      <c r="D30" s="2">
        <v>306</v>
      </c>
      <c r="G30" s="1">
        <v>-42.912119197845392</v>
      </c>
    </row>
    <row r="31" spans="4:7" x14ac:dyDescent="0.3">
      <c r="D31" s="2">
        <v>137</v>
      </c>
      <c r="G31" s="1">
        <v>-449.9426955337525</v>
      </c>
    </row>
    <row r="32" spans="4:7" x14ac:dyDescent="0.3">
      <c r="D32" s="2">
        <v>375</v>
      </c>
      <c r="G32" s="1">
        <v>-151.2396131742</v>
      </c>
    </row>
    <row r="33" spans="4:8" x14ac:dyDescent="0.3">
      <c r="D33" s="2">
        <v>174</v>
      </c>
      <c r="G33" s="1">
        <v>-126.8839316201209</v>
      </c>
      <c r="H33" s="1"/>
    </row>
    <row r="34" spans="4:8" x14ac:dyDescent="0.3">
      <c r="D34" s="2">
        <v>150</v>
      </c>
      <c r="G34" s="1">
        <v>-56.339928806901</v>
      </c>
      <c r="H34" s="1"/>
    </row>
    <row r="35" spans="4:8" x14ac:dyDescent="0.3">
      <c r="D35" s="2">
        <v>475</v>
      </c>
      <c r="G35" s="1">
        <v>-229.71996239423598</v>
      </c>
      <c r="H35" s="1"/>
    </row>
    <row r="36" spans="4:8" x14ac:dyDescent="0.3">
      <c r="D36" s="2">
        <v>141</v>
      </c>
      <c r="G36" s="1">
        <v>-16.822407760143307</v>
      </c>
      <c r="H36" s="1"/>
    </row>
    <row r="37" spans="4:8" x14ac:dyDescent="0.3">
      <c r="D37" s="2">
        <v>44</v>
      </c>
      <c r="G37" s="1">
        <v>-31.236510780334502</v>
      </c>
      <c r="H37" s="1"/>
    </row>
    <row r="38" spans="4:8" x14ac:dyDescent="0.3">
      <c r="D38" s="2">
        <v>108</v>
      </c>
      <c r="G38" s="1">
        <v>-166.0974052534099</v>
      </c>
      <c r="H38" s="1"/>
    </row>
    <row r="39" spans="4:8" x14ac:dyDescent="0.3">
      <c r="D39" s="2">
        <v>98</v>
      </c>
      <c r="G39" s="1">
        <v>-358.34966001510702</v>
      </c>
      <c r="H39" s="1"/>
    </row>
    <row r="40" spans="4:8" x14ac:dyDescent="0.3">
      <c r="D40" s="2">
        <v>56</v>
      </c>
      <c r="G40" s="1">
        <v>-156.38571396636803</v>
      </c>
      <c r="H40" s="1"/>
    </row>
    <row r="41" spans="4:8" x14ac:dyDescent="0.3">
      <c r="G41" s="1">
        <v>-142.19462298584415</v>
      </c>
      <c r="H41" s="1"/>
    </row>
    <row r="42" spans="4:8" x14ac:dyDescent="0.3">
      <c r="H42" s="1"/>
    </row>
    <row r="43" spans="4:8" x14ac:dyDescent="0.3">
      <c r="H43" s="1"/>
    </row>
    <row r="44" spans="4:8" x14ac:dyDescent="0.3">
      <c r="H44" s="1"/>
    </row>
    <row r="45" spans="4:8" x14ac:dyDescent="0.3">
      <c r="H45" s="1"/>
    </row>
    <row r="46" spans="4:8" x14ac:dyDescent="0.3">
      <c r="H46" s="1"/>
    </row>
    <row r="47" spans="4:8" x14ac:dyDescent="0.3">
      <c r="H47" s="1"/>
    </row>
    <row r="48" spans="4:8" x14ac:dyDescent="0.3">
      <c r="H48" s="1"/>
    </row>
    <row r="49" spans="8:8" x14ac:dyDescent="0.3">
      <c r="H49" s="1"/>
    </row>
    <row r="50" spans="8:8" x14ac:dyDescent="0.3">
      <c r="H50" s="1"/>
    </row>
    <row r="51" spans="8:8" x14ac:dyDescent="0.3">
      <c r="H51" s="1"/>
    </row>
    <row r="52" spans="8:8" x14ac:dyDescent="0.3">
      <c r="H52" s="1"/>
    </row>
    <row r="53" spans="8:8" x14ac:dyDescent="0.3">
      <c r="H53" s="1"/>
    </row>
    <row r="54" spans="8:8" x14ac:dyDescent="0.3">
      <c r="H54" s="1"/>
    </row>
    <row r="55" spans="8:8" x14ac:dyDescent="0.3">
      <c r="H55" s="1"/>
    </row>
    <row r="56" spans="8:8" x14ac:dyDescent="0.3">
      <c r="H56" s="1"/>
    </row>
    <row r="57" spans="8:8" x14ac:dyDescent="0.3">
      <c r="H57" s="1"/>
    </row>
    <row r="58" spans="8:8" x14ac:dyDescent="0.3">
      <c r="H58" s="1"/>
    </row>
    <row r="59" spans="8:8" x14ac:dyDescent="0.3">
      <c r="H59" s="1"/>
    </row>
    <row r="60" spans="8:8" x14ac:dyDescent="0.3">
      <c r="H60" s="1"/>
    </row>
    <row r="61" spans="8:8" x14ac:dyDescent="0.3">
      <c r="H61" s="1"/>
    </row>
    <row r="62" spans="8:8" x14ac:dyDescent="0.3">
      <c r="H62" s="1"/>
    </row>
    <row r="63" spans="8:8" x14ac:dyDescent="0.3">
      <c r="H63" s="1"/>
    </row>
    <row r="64" spans="8:8" x14ac:dyDescent="0.3">
      <c r="H64" s="1"/>
    </row>
    <row r="65" spans="8:8" x14ac:dyDescent="0.3">
      <c r="H65" s="1"/>
    </row>
    <row r="66" spans="8:8" x14ac:dyDescent="0.3">
      <c r="H66" s="1"/>
    </row>
    <row r="67" spans="8:8" x14ac:dyDescent="0.3">
      <c r="H6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Ragnar Accounting</dc:creator>
  <cp:lastModifiedBy>Amber Sadlier</cp:lastModifiedBy>
  <cp:lastPrinted>2019-04-21T15:54:52Z</cp:lastPrinted>
  <dcterms:created xsi:type="dcterms:W3CDTF">2011-08-18T21:19:56Z</dcterms:created>
  <dcterms:modified xsi:type="dcterms:W3CDTF">2019-05-04T05:48:29Z</dcterms:modified>
  <cp:contentStatus/>
</cp:coreProperties>
</file>