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Austin\Texas 2016\Race Documents\Pace calc\"/>
    </mc:Choice>
  </mc:AlternateContent>
  <bookViews>
    <workbookView xWindow="0" yWindow="0" windowWidth="28800" windowHeight="1183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<sst xmlns="http://schemas.openxmlformats.org/spreadsheetml/2006/main" count="67" uniqueCount="53">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</sst>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8" fontId="0" fillId="5" borderId="0" xfId="0" applyNumberFormat="1" applyFill="1" applyProtection="1"/>
    <xf numFmtId="0" fontId="0" fillId="6" borderId="8" xfId="0" applyFill="1" applyBorder="1" applyProtection="1"/>
    <xf numFmtId="46" fontId="4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0" fontId="0" fillId="7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7" fontId="0" fillId="7" borderId="0" xfId="0" applyNumberFormat="1" applyFill="1" applyBorder="1"/>
    <xf numFmtId="1" fontId="0" fillId="7" borderId="0" xfId="0" applyNumberFormat="1" applyFill="1" applyBorder="1"/>
    <xf numFmtId="167" fontId="0" fillId="7" borderId="25" xfId="0" applyNumberFormat="1" applyFill="1" applyBorder="1"/>
    <xf numFmtId="1" fontId="0" fillId="7" borderId="25" xfId="0" applyNumberFormat="1" applyFill="1" applyBorder="1"/>
    <xf numFmtId="14" fontId="0" fillId="7" borderId="0" xfId="0" applyNumberFormat="1" applyFill="1" applyProtection="1"/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19" zoomScale="75" zoomScaleNormal="75" workbookViewId="0">
      <selection activeCell="I53" sqref="I53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hidden="1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hidden="1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0" x14ac:dyDescent="0.25">
      <c r="C1" s="29" t="s">
        <v>52</v>
      </c>
    </row>
    <row r="2" spans="2:10" x14ac:dyDescent="0.25">
      <c r="C2" s="29" t="s">
        <v>48</v>
      </c>
    </row>
    <row r="3" spans="2:10" x14ac:dyDescent="0.25">
      <c r="C3" s="29" t="s">
        <v>50</v>
      </c>
    </row>
    <row r="4" spans="2:10" x14ac:dyDescent="0.25">
      <c r="C4" s="29" t="s">
        <v>51</v>
      </c>
    </row>
    <row r="5" spans="2:10" x14ac:dyDescent="0.25">
      <c r="C5" s="29" t="s">
        <v>49</v>
      </c>
    </row>
    <row r="7" spans="2:10" x14ac:dyDescent="0.25">
      <c r="C7" s="29" t="s">
        <v>45</v>
      </c>
      <c r="D7" s="29" t="s">
        <v>46</v>
      </c>
      <c r="E7" s="29" t="s">
        <v>47</v>
      </c>
    </row>
    <row r="8" spans="2:10" ht="15.75" thickBot="1" x14ac:dyDescent="0.3">
      <c r="C8" s="78">
        <v>42475</v>
      </c>
      <c r="D8" s="78">
        <v>42476</v>
      </c>
      <c r="E8" s="67">
        <v>0.33333333333333331</v>
      </c>
    </row>
    <row r="9" spans="2:10" ht="15.75" thickBot="1" x14ac:dyDescent="0.3">
      <c r="B9" s="1" t="s">
        <v>0</v>
      </c>
      <c r="C9" s="70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25">
      <c r="B10" s="15">
        <v>1</v>
      </c>
      <c r="C10" s="61" t="s">
        <v>5</v>
      </c>
      <c r="D10" s="25" t="s">
        <v>6</v>
      </c>
      <c r="E10" s="53">
        <v>10</v>
      </c>
      <c r="F10" s="30">
        <f>TIME(0,E10,(E10-ROUNDDOWN(E10,0))*60)</f>
        <v>6.9444444444444441E-3</v>
      </c>
      <c r="G10" s="4">
        <f t="shared" ref="G10:G21" si="0">RANK(F10,$F$10:$F$21,1)</f>
        <v>9</v>
      </c>
      <c r="H10" s="54"/>
      <c r="J10" s="31"/>
    </row>
    <row r="11" spans="2:10" x14ac:dyDescent="0.25">
      <c r="B11" s="8">
        <v>2</v>
      </c>
      <c r="C11" s="62" t="s">
        <v>7</v>
      </c>
      <c r="D11" s="25" t="s">
        <v>6</v>
      </c>
      <c r="E11" s="53">
        <v>7</v>
      </c>
      <c r="F11" s="30">
        <f t="shared" ref="F11:F21" si="1">TIME(0,E11,(E11-ROUNDDOWN(E11,0))*60)</f>
        <v>4.8611111111111112E-3</v>
      </c>
      <c r="G11" s="4">
        <f t="shared" si="0"/>
        <v>2</v>
      </c>
      <c r="H11" s="55"/>
    </row>
    <row r="12" spans="2:10" x14ac:dyDescent="0.25">
      <c r="B12" s="8">
        <v>3</v>
      </c>
      <c r="C12" s="62" t="s">
        <v>8</v>
      </c>
      <c r="D12" s="25" t="s">
        <v>6</v>
      </c>
      <c r="E12" s="53">
        <v>6</v>
      </c>
      <c r="F12" s="30">
        <f t="shared" si="1"/>
        <v>4.1666666666666666E-3</v>
      </c>
      <c r="G12" s="4">
        <f t="shared" si="0"/>
        <v>1</v>
      </c>
      <c r="H12" s="55"/>
    </row>
    <row r="13" spans="2:10" x14ac:dyDescent="0.25">
      <c r="B13" s="7">
        <v>4</v>
      </c>
      <c r="C13" s="63" t="s">
        <v>9</v>
      </c>
      <c r="D13" s="25" t="s">
        <v>6</v>
      </c>
      <c r="E13" s="53">
        <v>12</v>
      </c>
      <c r="F13" s="30">
        <f t="shared" si="1"/>
        <v>8.3333333333333332E-3</v>
      </c>
      <c r="G13" s="5">
        <f t="shared" si="0"/>
        <v>12</v>
      </c>
      <c r="H13" s="56"/>
    </row>
    <row r="14" spans="2:10" x14ac:dyDescent="0.25">
      <c r="B14" s="8">
        <v>5</v>
      </c>
      <c r="C14" s="62" t="s">
        <v>10</v>
      </c>
      <c r="D14" s="25" t="s">
        <v>6</v>
      </c>
      <c r="E14" s="53">
        <v>11</v>
      </c>
      <c r="F14" s="30">
        <f t="shared" si="1"/>
        <v>7.6388888888888886E-3</v>
      </c>
      <c r="G14" s="4">
        <f t="shared" si="0"/>
        <v>10</v>
      </c>
      <c r="H14" s="55"/>
    </row>
    <row r="15" spans="2:10" x14ac:dyDescent="0.25">
      <c r="B15" s="8">
        <v>6</v>
      </c>
      <c r="C15" s="62" t="s">
        <v>11</v>
      </c>
      <c r="D15" s="25" t="s">
        <v>6</v>
      </c>
      <c r="E15" s="53">
        <v>11.5</v>
      </c>
      <c r="F15" s="30">
        <f t="shared" si="1"/>
        <v>7.9861111111111122E-3</v>
      </c>
      <c r="G15" s="4">
        <f t="shared" si="0"/>
        <v>11</v>
      </c>
      <c r="H15" s="55"/>
    </row>
    <row r="16" spans="2:10" x14ac:dyDescent="0.25">
      <c r="B16" s="8">
        <v>7</v>
      </c>
      <c r="C16" s="62" t="s">
        <v>12</v>
      </c>
      <c r="D16" s="25" t="s">
        <v>6</v>
      </c>
      <c r="E16" s="53">
        <v>8.6999999999999993</v>
      </c>
      <c r="F16" s="30">
        <f t="shared" si="1"/>
        <v>6.0416666666666665E-3</v>
      </c>
      <c r="G16" s="4">
        <f t="shared" si="0"/>
        <v>5</v>
      </c>
      <c r="H16" s="55"/>
    </row>
    <row r="17" spans="2:17" x14ac:dyDescent="0.25">
      <c r="B17" s="8">
        <v>8</v>
      </c>
      <c r="C17" s="62" t="s">
        <v>13</v>
      </c>
      <c r="D17" s="25" t="s">
        <v>6</v>
      </c>
      <c r="E17" s="53">
        <v>9</v>
      </c>
      <c r="F17" s="30">
        <f t="shared" si="1"/>
        <v>6.2499999999999995E-3</v>
      </c>
      <c r="G17" s="4">
        <f t="shared" si="0"/>
        <v>7</v>
      </c>
      <c r="H17" s="55"/>
    </row>
    <row r="18" spans="2:17" x14ac:dyDescent="0.25">
      <c r="B18" s="8">
        <v>9</v>
      </c>
      <c r="C18" s="62" t="s">
        <v>14</v>
      </c>
      <c r="D18" s="25" t="s">
        <v>6</v>
      </c>
      <c r="E18" s="53">
        <v>8.6999999999999993</v>
      </c>
      <c r="F18" s="30">
        <f t="shared" si="1"/>
        <v>6.0416666666666665E-3</v>
      </c>
      <c r="G18" s="4">
        <f t="shared" si="0"/>
        <v>5</v>
      </c>
      <c r="H18" s="55"/>
    </row>
    <row r="19" spans="2:17" x14ac:dyDescent="0.25">
      <c r="B19" s="8">
        <v>10</v>
      </c>
      <c r="C19" s="62" t="s">
        <v>15</v>
      </c>
      <c r="D19" s="25" t="s">
        <v>6</v>
      </c>
      <c r="E19" s="53">
        <v>9.5</v>
      </c>
      <c r="F19" s="30">
        <f t="shared" si="1"/>
        <v>6.5972222222222222E-3</v>
      </c>
      <c r="G19" s="4">
        <f t="shared" si="0"/>
        <v>8</v>
      </c>
      <c r="H19" s="55"/>
    </row>
    <row r="20" spans="2:17" x14ac:dyDescent="0.25">
      <c r="B20" s="8">
        <v>11</v>
      </c>
      <c r="C20" s="62" t="s">
        <v>16</v>
      </c>
      <c r="D20" s="25" t="s">
        <v>6</v>
      </c>
      <c r="E20" s="53">
        <v>7.5</v>
      </c>
      <c r="F20" s="30">
        <f t="shared" si="1"/>
        <v>5.208333333333333E-3</v>
      </c>
      <c r="G20" s="4">
        <f t="shared" si="0"/>
        <v>3</v>
      </c>
      <c r="H20" s="55"/>
    </row>
    <row r="21" spans="2:17" ht="15.75" thickBot="1" x14ac:dyDescent="0.3">
      <c r="B21" s="10">
        <v>12</v>
      </c>
      <c r="C21" s="64" t="s">
        <v>17</v>
      </c>
      <c r="D21" s="26" t="s">
        <v>6</v>
      </c>
      <c r="E21" s="53">
        <v>8.3000000000000007</v>
      </c>
      <c r="F21" s="30">
        <f t="shared" si="1"/>
        <v>5.7638888888888887E-3</v>
      </c>
      <c r="G21" s="11">
        <f t="shared" si="0"/>
        <v>4</v>
      </c>
      <c r="H21" s="57"/>
    </row>
    <row r="22" spans="2:17" x14ac:dyDescent="0.25">
      <c r="B22" s="15">
        <v>0</v>
      </c>
      <c r="C22" s="61" t="s">
        <v>40</v>
      </c>
      <c r="D22" s="27" t="s">
        <v>18</v>
      </c>
      <c r="E22" s="19">
        <v>0</v>
      </c>
      <c r="F22" s="20">
        <v>0</v>
      </c>
      <c r="G22" s="21">
        <v>0</v>
      </c>
      <c r="H22" s="58"/>
    </row>
    <row r="23" spans="2:17" x14ac:dyDescent="0.25">
      <c r="B23" s="8">
        <v>0</v>
      </c>
      <c r="C23" s="62" t="s">
        <v>41</v>
      </c>
      <c r="D23" s="25" t="s">
        <v>18</v>
      </c>
      <c r="E23" s="12">
        <v>0</v>
      </c>
      <c r="F23" s="16">
        <v>0</v>
      </c>
      <c r="G23" s="13">
        <v>0</v>
      </c>
      <c r="H23" s="59"/>
    </row>
    <row r="24" spans="2:17" ht="15.75" thickBot="1" x14ac:dyDescent="0.3">
      <c r="B24" s="9">
        <v>0</v>
      </c>
      <c r="C24" s="65" t="s">
        <v>42</v>
      </c>
      <c r="D24" s="28" t="s">
        <v>18</v>
      </c>
      <c r="E24" s="22">
        <v>0</v>
      </c>
      <c r="F24" s="17">
        <v>0</v>
      </c>
      <c r="G24" s="14">
        <v>0</v>
      </c>
      <c r="H24" s="60"/>
    </row>
    <row r="25" spans="2:17" x14ac:dyDescent="0.25">
      <c r="B25" s="81" t="s">
        <v>37</v>
      </c>
      <c r="C25" s="82"/>
      <c r="D25" s="85">
        <f>C8+E8</f>
        <v>42475.333333333336</v>
      </c>
      <c r="E25" s="86"/>
      <c r="F25" s="68"/>
      <c r="G25" s="6"/>
      <c r="H25" s="32"/>
      <c r="I25" s="34"/>
      <c r="J25" s="32"/>
    </row>
    <row r="26" spans="2:17" ht="15.75" thickBot="1" x14ac:dyDescent="0.3">
      <c r="B26" s="83" t="s">
        <v>28</v>
      </c>
      <c r="C26" s="84"/>
      <c r="D26" s="79">
        <f ca="1">C8+F64</f>
        <v>42476.508543929951</v>
      </c>
      <c r="E26" s="80"/>
      <c r="F26" s="69">
        <f ca="1">+SUM(G29:G64)</f>
        <v>1.1752105966181838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19</v>
      </c>
      <c r="C28" s="36" t="s">
        <v>38</v>
      </c>
      <c r="D28" s="36" t="s">
        <v>1</v>
      </c>
      <c r="E28" s="36" t="s">
        <v>20</v>
      </c>
      <c r="F28" s="36" t="s">
        <v>36</v>
      </c>
      <c r="G28" s="36" t="s">
        <v>21</v>
      </c>
      <c r="H28" s="36" t="s">
        <v>22</v>
      </c>
      <c r="I28" s="71" t="s">
        <v>23</v>
      </c>
      <c r="J28" s="71" t="s">
        <v>24</v>
      </c>
      <c r="K28" s="71" t="s">
        <v>25</v>
      </c>
      <c r="L28" s="37" t="s">
        <v>26</v>
      </c>
      <c r="M28" s="37" t="s">
        <v>27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66">
        <f>E8</f>
        <v>0.33333333333333331</v>
      </c>
      <c r="F29" s="40">
        <f ca="1">+E30</f>
        <v>0.34657805532986108</v>
      </c>
      <c r="G29" s="41">
        <f ca="1">+M29*OFFSET(Summary!B$9,Summary!C29,4)</f>
        <v>1.3244721996527774E-2</v>
      </c>
      <c r="H29" s="32"/>
      <c r="I29" s="74">
        <v>1.9</v>
      </c>
      <c r="J29" s="75">
        <v>23.678309999999556</v>
      </c>
      <c r="K29" s="75">
        <v>-32.876684999999725</v>
      </c>
      <c r="L29" s="72">
        <f>+J29+K29</f>
        <v>-9.1983750000001692</v>
      </c>
      <c r="M29" s="42">
        <f>+I29+J29/P30+K29/Q30</f>
        <v>1.9072399674999996</v>
      </c>
      <c r="P29" s="29" t="s">
        <v>33</v>
      </c>
      <c r="Q29" s="29" t="s">
        <v>34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0.34657805532986108</v>
      </c>
      <c r="F30" s="40">
        <f t="shared" ref="F30:F63" ca="1" si="2">+E31</f>
        <v>0.37156330299097218</v>
      </c>
      <c r="G30" s="41">
        <f ca="1">+M30*OFFSET(Summary!B$9,Summary!C30,4)</f>
        <v>2.4985247661111109E-2</v>
      </c>
      <c r="H30" s="32"/>
      <c r="I30" s="74">
        <v>5.0999999999999996</v>
      </c>
      <c r="J30" s="75">
        <v>142.90733500000033</v>
      </c>
      <c r="K30" s="75">
        <v>-206.16991800000028</v>
      </c>
      <c r="L30" s="72">
        <f t="shared" ref="L30:L64" si="3">+J30+K30</f>
        <v>-63.26258299999995</v>
      </c>
      <c r="M30" s="42">
        <f t="shared" ref="M30:M64" si="4">+I30+J30/1000+K30/2000</f>
        <v>5.1398223759999997</v>
      </c>
      <c r="P30" s="43">
        <v>1000</v>
      </c>
      <c r="Q30" s="43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0.37156330299097218</v>
      </c>
      <c r="F31" s="40">
        <f t="shared" ca="1" si="2"/>
        <v>0.40405320564097219</v>
      </c>
      <c r="G31" s="41">
        <f ca="1">+M31*OFFSET(Summary!B$9,Summary!C31,4)</f>
        <v>3.2489902649999999E-2</v>
      </c>
      <c r="H31" s="32"/>
      <c r="I31" s="74">
        <v>7.43</v>
      </c>
      <c r="J31" s="75">
        <v>507.92399599999999</v>
      </c>
      <c r="K31" s="75">
        <v>-280.69471999999996</v>
      </c>
      <c r="L31" s="72">
        <f t="shared" si="3"/>
        <v>227.22927600000003</v>
      </c>
      <c r="M31" s="42">
        <f t="shared" si="4"/>
        <v>7.7975766359999996</v>
      </c>
      <c r="Q31" s="29" t="s">
        <v>31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0.40405320564097219</v>
      </c>
      <c r="F32" s="40">
        <f t="shared" ca="1" si="2"/>
        <v>0.42905611286597217</v>
      </c>
      <c r="G32" s="41">
        <f ca="1">+M32*OFFSET(Summary!B$9,Summary!C32,4)</f>
        <v>2.5002907225000003E-2</v>
      </c>
      <c r="H32" s="32"/>
      <c r="I32" s="74">
        <v>2.79</v>
      </c>
      <c r="J32" s="75">
        <v>223.42821000000004</v>
      </c>
      <c r="K32" s="75">
        <v>-26.158685999999989</v>
      </c>
      <c r="L32" s="72">
        <f t="shared" si="3"/>
        <v>197.26952400000005</v>
      </c>
      <c r="M32" s="42">
        <f t="shared" si="4"/>
        <v>3.0003488670000005</v>
      </c>
      <c r="P32" s="29" t="s">
        <v>29</v>
      </c>
      <c r="Q32" s="44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0.42905611286597217</v>
      </c>
      <c r="F33" s="40">
        <f t="shared" ca="1" si="2"/>
        <v>0.47821247024965274</v>
      </c>
      <c r="G33" s="41">
        <f ca="1">+M33*OFFSET(Summary!B$9,Summary!C33,4)</f>
        <v>4.915635738368055E-2</v>
      </c>
      <c r="H33" s="32"/>
      <c r="I33" s="74">
        <v>6.56</v>
      </c>
      <c r="J33" s="75">
        <v>237.56230600000026</v>
      </c>
      <c r="K33" s="75">
        <v>-725.09649700000045</v>
      </c>
      <c r="L33" s="72">
        <f t="shared" si="3"/>
        <v>-487.53419100000019</v>
      </c>
      <c r="M33" s="42">
        <f t="shared" si="4"/>
        <v>6.4350140574999992</v>
      </c>
      <c r="P33" s="29" t="s">
        <v>30</v>
      </c>
      <c r="Q33" s="44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0.47821247024965274</v>
      </c>
      <c r="F34" s="40">
        <f t="shared" ca="1" si="2"/>
        <v>0.51209478569166667</v>
      </c>
      <c r="G34" s="41">
        <f ca="1">+M34*OFFSET(Summary!B$9,Summary!C34,4)</f>
        <v>3.3882315442013894E-2</v>
      </c>
      <c r="H34" s="32"/>
      <c r="I34" s="74">
        <v>4.22</v>
      </c>
      <c r="J34" s="75">
        <v>181.49723499999982</v>
      </c>
      <c r="K34" s="75">
        <v>-317.68416799999977</v>
      </c>
      <c r="L34" s="72">
        <f t="shared" si="3"/>
        <v>-136.18693299999995</v>
      </c>
      <c r="M34" s="42">
        <f t="shared" si="4"/>
        <v>4.2426551510000001</v>
      </c>
      <c r="P34" s="29" t="s">
        <v>32</v>
      </c>
      <c r="Q34" s="44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0.51209478569166667</v>
      </c>
      <c r="F35" s="40">
        <f t="shared" ca="1" si="2"/>
        <v>0.57664349936625003</v>
      </c>
      <c r="G35" s="41">
        <f ca="1">+M35*OFFSET(Summary!B$9,Summary!C35,4)</f>
        <v>6.4548713674583341E-2</v>
      </c>
      <c r="H35" s="32"/>
      <c r="I35" s="74">
        <v>10.199999999999999</v>
      </c>
      <c r="J35" s="75">
        <v>808.41785499999946</v>
      </c>
      <c r="K35" s="75">
        <v>-648.98566599999936</v>
      </c>
      <c r="L35" s="72">
        <f t="shared" si="3"/>
        <v>159.43218900000011</v>
      </c>
      <c r="M35" s="42">
        <f t="shared" si="4"/>
        <v>10.683925022</v>
      </c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0.57664349936625003</v>
      </c>
      <c r="F36" s="40">
        <f t="shared" ca="1" si="2"/>
        <v>0.61867808311625005</v>
      </c>
      <c r="G36" s="41">
        <f ca="1">+M36*OFFSET(Summary!B$9,Summary!C36,4)</f>
        <v>4.2034583749999993E-2</v>
      </c>
      <c r="H36" s="32"/>
      <c r="I36" s="74">
        <v>6.56</v>
      </c>
      <c r="J36" s="75">
        <v>373.79259299999967</v>
      </c>
      <c r="K36" s="75">
        <v>-416.51838599999974</v>
      </c>
      <c r="L36" s="72">
        <f t="shared" si="3"/>
        <v>-42.725793000000067</v>
      </c>
      <c r="M36" s="42">
        <f t="shared" si="4"/>
        <v>6.7255333999999998</v>
      </c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0.61867808311625005</v>
      </c>
      <c r="F37" s="40">
        <f t="shared" ca="1" si="2"/>
        <v>0.63107575192645837</v>
      </c>
      <c r="G37" s="41">
        <f ca="1">+M37*OFFSET(Summary!B$9,Summary!C37,4)</f>
        <v>1.2397668810208333E-2</v>
      </c>
      <c r="H37" s="32"/>
      <c r="I37" s="74">
        <v>2.1</v>
      </c>
      <c r="J37" s="75">
        <v>18.614328000000114</v>
      </c>
      <c r="K37" s="75">
        <v>-133.17277400000012</v>
      </c>
      <c r="L37" s="72">
        <f t="shared" si="3"/>
        <v>-114.558446</v>
      </c>
      <c r="M37" s="42">
        <f t="shared" si="4"/>
        <v>2.052027941</v>
      </c>
      <c r="P37" s="29" t="s">
        <v>35</v>
      </c>
      <c r="Q37" s="45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0.63107575192645837</v>
      </c>
      <c r="F38" s="40">
        <f t="shared" ca="1" si="2"/>
        <v>0.65248528643531256</v>
      </c>
      <c r="G38" s="41">
        <f ca="1">+M38*OFFSET(Summary!B$9,Summary!C38,4)</f>
        <v>2.1409534508854168E-2</v>
      </c>
      <c r="H38" s="32"/>
      <c r="I38" s="74">
        <v>3.2</v>
      </c>
      <c r="J38" s="75">
        <v>94.497966000000133</v>
      </c>
      <c r="K38" s="75">
        <v>-98.526522999999997</v>
      </c>
      <c r="L38" s="72">
        <f t="shared" si="3"/>
        <v>-4.0285569999998643</v>
      </c>
      <c r="M38" s="42">
        <f t="shared" si="4"/>
        <v>3.2452347045000001</v>
      </c>
      <c r="P38" s="29" t="s">
        <v>35</v>
      </c>
      <c r="Q38" s="45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0.65248528643531256</v>
      </c>
      <c r="F39" s="40">
        <f t="shared" ca="1" si="2"/>
        <v>0.66691073933375011</v>
      </c>
      <c r="G39" s="41">
        <f ca="1">+M39*OFFSET(Summary!B$9,Summary!C39,4)</f>
        <v>1.44254528984375E-2</v>
      </c>
      <c r="H39" s="32"/>
      <c r="I39" s="74">
        <v>2.7</v>
      </c>
      <c r="J39" s="75">
        <v>137.15537300000005</v>
      </c>
      <c r="K39" s="75">
        <v>-134.93683300000021</v>
      </c>
      <c r="L39" s="72">
        <f t="shared" si="3"/>
        <v>2.2185399999998481</v>
      </c>
      <c r="M39" s="42">
        <f t="shared" si="4"/>
        <v>2.7696869565000002</v>
      </c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0.66691073933375011</v>
      </c>
      <c r="F40" s="40">
        <f t="shared" ca="1" si="2"/>
        <v>0.68592522393079869</v>
      </c>
      <c r="G40" s="41">
        <f ca="1">+M40*OFFSET(Summary!B$9,Summary!C40,4)</f>
        <v>1.9014484597048607E-2</v>
      </c>
      <c r="H40" s="32"/>
      <c r="I40" s="74">
        <v>3.38</v>
      </c>
      <c r="J40" s="75">
        <v>29.802149999999756</v>
      </c>
      <c r="K40" s="75">
        <v>-221.80723499999976</v>
      </c>
      <c r="L40" s="72">
        <f t="shared" si="3"/>
        <v>-192.00508500000001</v>
      </c>
      <c r="M40" s="42">
        <f t="shared" si="4"/>
        <v>3.2988985324999995</v>
      </c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0.68592522393079869</v>
      </c>
      <c r="F41" s="40">
        <f t="shared" ca="1" si="2"/>
        <v>0.71266007432298617</v>
      </c>
      <c r="G41" s="41">
        <f ca="1">+M41*OFFSET(Summary!B$9,Summary!C41,4)*(1+$Q$33)</f>
        <v>2.6734850392187502E-2</v>
      </c>
      <c r="H41" s="32"/>
      <c r="I41" s="74">
        <v>3.99</v>
      </c>
      <c r="J41" s="75">
        <v>182.64059900000007</v>
      </c>
      <c r="K41" s="75">
        <v>-240.400237</v>
      </c>
      <c r="L41" s="72">
        <f t="shared" si="3"/>
        <v>-57.759637999999939</v>
      </c>
      <c r="M41" s="42">
        <f t="shared" si="4"/>
        <v>4.0524404805000005</v>
      </c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0.71266007432298617</v>
      </c>
      <c r="F42" s="40">
        <f t="shared" ca="1" si="2"/>
        <v>0.73588576894859381</v>
      </c>
      <c r="G42" s="41">
        <f ca="1">+M42*OFFSET(Summary!B$9,Summary!C42,4)*(1+$Q$33)</f>
        <v>2.322569462560764E-2</v>
      </c>
      <c r="H42" s="32"/>
      <c r="I42" s="74">
        <v>4.9000000000000004</v>
      </c>
      <c r="J42" s="75">
        <v>176.40872199999978</v>
      </c>
      <c r="K42" s="75">
        <v>-94.170748999999887</v>
      </c>
      <c r="L42" s="72">
        <f t="shared" si="3"/>
        <v>82.237972999999897</v>
      </c>
      <c r="M42" s="42">
        <f t="shared" si="4"/>
        <v>5.0293233475000001</v>
      </c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0.73588576894859381</v>
      </c>
      <c r="F43" s="40">
        <f t="shared" ca="1" si="2"/>
        <v>0.74756109357265632</v>
      </c>
      <c r="G43" s="41">
        <f ca="1">+M43*OFFSET(Summary!B$9,Summary!C43,4)*(1+$Q$33)</f>
        <v>1.1675324624062499E-2</v>
      </c>
      <c r="H43" s="32"/>
      <c r="I43" s="74">
        <v>2.81</v>
      </c>
      <c r="J43" s="75">
        <v>192.74122699999998</v>
      </c>
      <c r="K43" s="75">
        <v>-106.37106499999993</v>
      </c>
      <c r="L43" s="72">
        <f t="shared" si="3"/>
        <v>86.37016200000005</v>
      </c>
      <c r="M43" s="42">
        <f t="shared" si="4"/>
        <v>2.9495556944999999</v>
      </c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0.74756109357265632</v>
      </c>
      <c r="F44" s="40">
        <f t="shared" ca="1" si="2"/>
        <v>0.79276035766932296</v>
      </c>
      <c r="G44" s="41">
        <f ca="1">+M44*OFFSET(Summary!B$9,Summary!C44,4)*(1+$Q$33)</f>
        <v>4.5199264096666664E-2</v>
      </c>
      <c r="H44" s="32"/>
      <c r="I44" s="74">
        <v>5.5</v>
      </c>
      <c r="J44" s="75">
        <v>296.97816200000034</v>
      </c>
      <c r="K44" s="75">
        <v>-175.19486800000027</v>
      </c>
      <c r="L44" s="72">
        <f t="shared" si="3"/>
        <v>121.78329400000007</v>
      </c>
      <c r="M44" s="42">
        <f t="shared" si="4"/>
        <v>5.7093807280000002</v>
      </c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0.79276035766932296</v>
      </c>
      <c r="F45" s="40">
        <f t="shared" ca="1" si="2"/>
        <v>0.80840459199486114</v>
      </c>
      <c r="G45" s="41">
        <f ca="1">+M45*OFFSET(Summary!B$9,Summary!C45,4)*(1+$Q$33)</f>
        <v>1.5644234325538194E-2</v>
      </c>
      <c r="H45" s="32"/>
      <c r="I45" s="74">
        <v>2.2000000000000002</v>
      </c>
      <c r="J45" s="75">
        <v>9.1239800000000741</v>
      </c>
      <c r="K45" s="75">
        <v>-106.72692100000017</v>
      </c>
      <c r="L45" s="72">
        <f t="shared" si="3"/>
        <v>-97.602941000000101</v>
      </c>
      <c r="M45" s="42">
        <f t="shared" si="4"/>
        <v>2.1557605195000002</v>
      </c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0.80840459199486114</v>
      </c>
      <c r="F46" s="40">
        <f t="shared" ca="1" si="2"/>
        <v>0.8409440756852431</v>
      </c>
      <c r="G46" s="41">
        <f ca="1">+M46*OFFSET(Summary!B$9,Summary!C46,4)*(1+$Q$33)</f>
        <v>3.253948369038194E-2</v>
      </c>
      <c r="H46" s="32"/>
      <c r="I46" s="74">
        <v>4.2699999999999996</v>
      </c>
      <c r="J46" s="75">
        <v>72.917443000000048</v>
      </c>
      <c r="K46" s="75">
        <v>-107.92065000000002</v>
      </c>
      <c r="L46" s="72">
        <f t="shared" si="3"/>
        <v>-35.003206999999975</v>
      </c>
      <c r="M46" s="42">
        <f t="shared" si="4"/>
        <v>4.288957117999999</v>
      </c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0.8409440756852431</v>
      </c>
      <c r="F47" s="40">
        <f t="shared" ca="1" si="2"/>
        <v>0.89069376770481601</v>
      </c>
      <c r="G47" s="41">
        <f ca="1">+M47*OFFSET(Summary!B$9,Summary!C47,4)*(1+$Q$33)</f>
        <v>4.9749692019572911E-2</v>
      </c>
      <c r="H47" s="32"/>
      <c r="I47" s="74">
        <v>8.5</v>
      </c>
      <c r="J47" s="75">
        <v>286.0891210000002</v>
      </c>
      <c r="K47" s="75">
        <v>-236.53238400000009</v>
      </c>
      <c r="L47" s="72">
        <f t="shared" si="3"/>
        <v>49.556737000000112</v>
      </c>
      <c r="M47" s="42">
        <f t="shared" si="4"/>
        <v>8.6678229289999997</v>
      </c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0.89069376770481601</v>
      </c>
      <c r="F48" s="40">
        <f t="shared" ca="1" si="2"/>
        <v>0.93368437149731598</v>
      </c>
      <c r="G48" s="41">
        <f ca="1">+M48*OFFSET(Summary!B$9,Summary!C48,4)*(1+$Q$33)</f>
        <v>4.2990603792499998E-2</v>
      </c>
      <c r="H48" s="32"/>
      <c r="I48" s="74">
        <v>6.99</v>
      </c>
      <c r="J48" s="75">
        <v>517.26765400000045</v>
      </c>
      <c r="K48" s="75">
        <v>-533.48982000000046</v>
      </c>
      <c r="L48" s="72">
        <f t="shared" si="3"/>
        <v>-16.222166000000016</v>
      </c>
      <c r="M48" s="42">
        <f t="shared" si="4"/>
        <v>7.2405227440000006</v>
      </c>
    </row>
    <row r="49" spans="2:13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0.93368437149731598</v>
      </c>
      <c r="F49" s="40">
        <f t="shared" ca="1" si="2"/>
        <v>0.99136848171423786</v>
      </c>
      <c r="G49" s="41">
        <f ca="1">+M49*OFFSET(Summary!B$9,Summary!C49,4)*(1+$Q$33)</f>
        <v>5.7684110216921859E-2</v>
      </c>
      <c r="H49" s="32"/>
      <c r="I49" s="74">
        <v>9.9499999999999993</v>
      </c>
      <c r="J49" s="75">
        <v>559.74057299999981</v>
      </c>
      <c r="K49" s="75">
        <v>-919.0289469999999</v>
      </c>
      <c r="L49" s="72">
        <f t="shared" si="3"/>
        <v>-359.28837400000009</v>
      </c>
      <c r="M49" s="42">
        <f t="shared" si="4"/>
        <v>10.050226099499998</v>
      </c>
    </row>
    <row r="50" spans="2:13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0.99136848171423786</v>
      </c>
      <c r="F50" s="40">
        <f t="shared" ca="1" si="2"/>
        <v>1.0214408169632136</v>
      </c>
      <c r="G50" s="41">
        <f ca="1">+M50*OFFSET(Summary!B$9,Summary!C50,4)*(1+$Q$33)</f>
        <v>3.0072335248975689E-2</v>
      </c>
      <c r="H50" s="32"/>
      <c r="I50" s="74">
        <v>4.7699999999999996</v>
      </c>
      <c r="J50" s="75">
        <v>137.48028699999986</v>
      </c>
      <c r="K50" s="75">
        <v>-218.47021199999983</v>
      </c>
      <c r="L50" s="72">
        <f t="shared" si="3"/>
        <v>-80.989924999999971</v>
      </c>
      <c r="M50" s="42">
        <f t="shared" si="4"/>
        <v>4.7982451809999995</v>
      </c>
    </row>
    <row r="51" spans="2:13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1.0214408169632136</v>
      </c>
      <c r="F51" s="40">
        <f t="shared" ca="1" si="2"/>
        <v>1.0385135875931615</v>
      </c>
      <c r="G51" s="41">
        <f ca="1">+M51*OFFSET(Summary!B$9,Summary!C51,4)*(1+$Q$33)</f>
        <v>1.7072770629947914E-2</v>
      </c>
      <c r="H51" s="32"/>
      <c r="I51" s="74">
        <v>3.3</v>
      </c>
      <c r="J51" s="75">
        <v>264.91922300000022</v>
      </c>
      <c r="K51" s="75">
        <v>-228.84484400000019</v>
      </c>
      <c r="L51" s="72">
        <f t="shared" si="3"/>
        <v>36.074379000000022</v>
      </c>
      <c r="M51" s="42">
        <f t="shared" si="4"/>
        <v>3.4504968009999999</v>
      </c>
    </row>
    <row r="52" spans="2:13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1.0385135875931615</v>
      </c>
      <c r="F52" s="40">
        <f t="shared" ca="1" si="2"/>
        <v>1.0570625147180885</v>
      </c>
      <c r="G52" s="41">
        <f ca="1">+M52*OFFSET(Summary!B$9,Summary!C52,4)*(1+$Q$33)</f>
        <v>1.8548927124927082E-2</v>
      </c>
      <c r="H52" s="32"/>
      <c r="I52" s="74">
        <v>3.4</v>
      </c>
      <c r="J52" s="75">
        <v>63.988863000000038</v>
      </c>
      <c r="K52" s="75">
        <v>-152.97327200000007</v>
      </c>
      <c r="L52" s="72">
        <f t="shared" si="3"/>
        <v>-88.984409000000028</v>
      </c>
      <c r="M52" s="42">
        <f t="shared" si="4"/>
        <v>3.3875022270000001</v>
      </c>
    </row>
    <row r="53" spans="2:13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1.0570625147180885</v>
      </c>
      <c r="F53" s="40">
        <f t="shared" ca="1" si="2"/>
        <v>1.1305664524229497</v>
      </c>
      <c r="G53" s="41">
        <f ca="1">+M53*OFFSET(Summary!B$9,Summary!C53,4)*(1+$Q$34)</f>
        <v>7.3503937704861105E-2</v>
      </c>
      <c r="H53" s="32"/>
      <c r="I53" s="74">
        <v>8.9700000000000006</v>
      </c>
      <c r="J53" s="75">
        <v>393.51603699999998</v>
      </c>
      <c r="K53" s="75">
        <v>-319.08941400000003</v>
      </c>
      <c r="L53" s="72">
        <f t="shared" si="3"/>
        <v>74.42662299999995</v>
      </c>
      <c r="M53" s="42">
        <f t="shared" si="4"/>
        <v>9.2039713299999999</v>
      </c>
    </row>
    <row r="54" spans="2:13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1.1305664524229497</v>
      </c>
      <c r="F54" s="40">
        <f t="shared" ca="1" si="2"/>
        <v>1.1492583488921164</v>
      </c>
      <c r="G54" s="41">
        <f ca="1">+M54*OFFSET(Summary!B$9,Summary!C54,4)*(1+$Q$34)</f>
        <v>1.8691896469166667E-2</v>
      </c>
      <c r="H54" s="32"/>
      <c r="I54" s="74">
        <v>3.31</v>
      </c>
      <c r="J54" s="75">
        <v>109.48169700000005</v>
      </c>
      <c r="K54" s="75">
        <v>-151.67620999999997</v>
      </c>
      <c r="L54" s="72">
        <f t="shared" si="3"/>
        <v>-42.194512999999915</v>
      </c>
      <c r="M54" s="42">
        <f t="shared" si="4"/>
        <v>3.3436435920000003</v>
      </c>
    </row>
    <row r="55" spans="2:13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1.1492583488921164</v>
      </c>
      <c r="F55" s="40">
        <f t="shared" ca="1" si="2"/>
        <v>1.1693147641115955</v>
      </c>
      <c r="G55" s="41">
        <f ca="1">+M55*OFFSET(Summary!B$9,Summary!C55,4)*(1+$Q$34)</f>
        <v>2.0056415219479165E-2</v>
      </c>
      <c r="H55" s="32"/>
      <c r="I55" s="74">
        <v>4.18</v>
      </c>
      <c r="J55" s="75">
        <v>73.64712499999996</v>
      </c>
      <c r="K55" s="75">
        <v>-135.92094099999997</v>
      </c>
      <c r="L55" s="72">
        <f t="shared" si="3"/>
        <v>-62.273816000000011</v>
      </c>
      <c r="M55" s="42">
        <f t="shared" si="4"/>
        <v>4.1856866544999995</v>
      </c>
    </row>
    <row r="56" spans="2:13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1.1693147641115955</v>
      </c>
      <c r="F56" s="40">
        <f t="shared" ca="1" si="2"/>
        <v>1.2143577279590956</v>
      </c>
      <c r="G56" s="41">
        <f ca="1">+M56*OFFSET(Summary!B$9,Summary!C56,4)*(1+$Q$34)</f>
        <v>4.5042963847499992E-2</v>
      </c>
      <c r="H56" s="32"/>
      <c r="I56" s="74">
        <v>4.5999999999999996</v>
      </c>
      <c r="J56" s="75">
        <v>150.17283599999996</v>
      </c>
      <c r="K56" s="75">
        <v>-100.07495600000004</v>
      </c>
      <c r="L56" s="72">
        <f t="shared" si="3"/>
        <v>50.097879999999918</v>
      </c>
      <c r="M56" s="42">
        <f t="shared" si="4"/>
        <v>4.7001353579999998</v>
      </c>
    </row>
    <row r="57" spans="2:13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1.2143577279590956</v>
      </c>
      <c r="F57" s="40">
        <f t="shared" ca="1" si="2"/>
        <v>1.2451430536163004</v>
      </c>
      <c r="G57" s="41">
        <f ca="1">+M57*OFFSET(Summary!B$9,Summary!C57,4)*(1+$Q$34)</f>
        <v>3.0785325657204855E-2</v>
      </c>
      <c r="H57" s="32"/>
      <c r="I57" s="74">
        <v>3.36</v>
      </c>
      <c r="J57" s="75">
        <v>163.43286099999989</v>
      </c>
      <c r="K57" s="75">
        <v>-38.032686999999896</v>
      </c>
      <c r="L57" s="72">
        <f t="shared" si="3"/>
        <v>125.40017399999999</v>
      </c>
      <c r="M57" s="42">
        <f t="shared" si="4"/>
        <v>3.5044165174999997</v>
      </c>
    </row>
    <row r="58" spans="2:13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1.2451430536163004</v>
      </c>
      <c r="F58" s="40">
        <f t="shared" ca="1" si="2"/>
        <v>1.2761574083820122</v>
      </c>
      <c r="G58" s="41">
        <f ca="1">+M58*OFFSET(Summary!B$9,Summary!C58,4)*(1+$Q$34)</f>
        <v>3.1014354765711804E-2</v>
      </c>
      <c r="H58" s="32"/>
      <c r="I58" s="74">
        <v>3.38</v>
      </c>
      <c r="J58" s="75">
        <v>71.666539999999941</v>
      </c>
      <c r="K58" s="75">
        <v>-149.35638999999992</v>
      </c>
      <c r="L58" s="72">
        <f t="shared" si="3"/>
        <v>-77.689849999999979</v>
      </c>
      <c r="M58" s="42">
        <f t="shared" si="4"/>
        <v>3.3769883449999996</v>
      </c>
    </row>
    <row r="59" spans="2:13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1.2761574083820122</v>
      </c>
      <c r="F59" s="40">
        <f t="shared" ca="1" si="2"/>
        <v>1.3143971533104288</v>
      </c>
      <c r="G59" s="41">
        <f ca="1">+M59*OFFSET(Summary!B$9,Summary!C59,4)*(1+$Q$34)</f>
        <v>3.8239744928416669E-2</v>
      </c>
      <c r="H59" s="32"/>
      <c r="I59" s="74">
        <v>5.43</v>
      </c>
      <c r="J59" s="75">
        <v>212.23658299999977</v>
      </c>
      <c r="K59" s="75">
        <v>-276.93039799999974</v>
      </c>
      <c r="L59" s="72">
        <f t="shared" si="3"/>
        <v>-64.693814999999972</v>
      </c>
      <c r="M59" s="42">
        <f t="shared" si="4"/>
        <v>5.5037713840000002</v>
      </c>
    </row>
    <row r="60" spans="2:13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1.3143971533104288</v>
      </c>
      <c r="F60" s="40">
        <f t="shared" ca="1" si="2"/>
        <v>1.3511126163648037</v>
      </c>
      <c r="G60" s="41">
        <f ca="1">+M60*OFFSET(Summary!B$9,Summary!C60,4)*(1+$Q$34)</f>
        <v>3.6715463054374994E-2</v>
      </c>
      <c r="H60" s="32"/>
      <c r="I60" s="74">
        <v>4.92</v>
      </c>
      <c r="J60" s="75">
        <v>246.64898399999993</v>
      </c>
      <c r="K60" s="75">
        <v>-116.82129199999997</v>
      </c>
      <c r="L60" s="72">
        <f t="shared" si="3"/>
        <v>129.82769199999996</v>
      </c>
      <c r="M60" s="42">
        <f t="shared" si="4"/>
        <v>5.1082383380000005</v>
      </c>
    </row>
    <row r="61" spans="2:13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1.3511126163648037</v>
      </c>
      <c r="F61" s="40">
        <f t="shared" ca="1" si="2"/>
        <v>1.40039392685171</v>
      </c>
      <c r="G61" s="41">
        <f ca="1">+M61*OFFSET(Summary!B$9,Summary!C61,4)*(1+$Q$34)</f>
        <v>4.9281310486906246E-2</v>
      </c>
      <c r="H61" s="32"/>
      <c r="I61" s="74">
        <v>6.98</v>
      </c>
      <c r="J61" s="75">
        <v>308.21389599999998</v>
      </c>
      <c r="K61" s="75">
        <v>-390.503334</v>
      </c>
      <c r="L61" s="72">
        <f t="shared" si="3"/>
        <v>-82.289438000000018</v>
      </c>
      <c r="M61" s="42">
        <f t="shared" si="4"/>
        <v>7.0929622290000003</v>
      </c>
    </row>
    <row r="62" spans="2:13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1.40039392685171</v>
      </c>
      <c r="F62" s="40">
        <f t="shared" ca="1" si="2"/>
        <v>1.4503984177511111</v>
      </c>
      <c r="G62" s="41">
        <f ca="1">+M62*OFFSET(Summary!B$9,Summary!C62,4)*(1+$Q$34)</f>
        <v>5.0004490899401031E-2</v>
      </c>
      <c r="H62" s="32"/>
      <c r="I62" s="74">
        <v>6.51</v>
      </c>
      <c r="J62" s="75">
        <v>260.99622699999986</v>
      </c>
      <c r="K62" s="75">
        <v>-360.03055099999983</v>
      </c>
      <c r="L62" s="72">
        <f t="shared" si="3"/>
        <v>-99.03432399999997</v>
      </c>
      <c r="M62" s="42">
        <f t="shared" si="4"/>
        <v>6.5909809514999997</v>
      </c>
    </row>
    <row r="63" spans="2:13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1.4503984177511111</v>
      </c>
      <c r="F63" s="40">
        <f t="shared" ca="1" si="2"/>
        <v>1.4885598598237673</v>
      </c>
      <c r="G63" s="41">
        <f ca="1">+M63*OFFSET(Summary!B$9,Summary!C63,4)*(1+$Q$34)</f>
        <v>3.8161442072656246E-2</v>
      </c>
      <c r="H63" s="32"/>
      <c r="I63" s="74">
        <v>6.19</v>
      </c>
      <c r="J63" s="75">
        <v>301.02278699999999</v>
      </c>
      <c r="K63" s="75">
        <v>-239.44230800000003</v>
      </c>
      <c r="L63" s="72">
        <f t="shared" si="3"/>
        <v>61.580478999999968</v>
      </c>
      <c r="M63" s="42">
        <f t="shared" si="4"/>
        <v>6.3713016330000007</v>
      </c>
    </row>
    <row r="64" spans="2:13" ht="15.75" thickBot="1" x14ac:dyDescent="0.3">
      <c r="B64" s="46">
        <v>36</v>
      </c>
      <c r="C64" s="47">
        <f ca="1">+OFFSET(Summary!B$9,Summary!B64-24,0)</f>
        <v>12</v>
      </c>
      <c r="D64" s="47" t="str">
        <f ca="1">+OFFSET(Summary!B$9,Summary!C64,1)</f>
        <v>Runner 12</v>
      </c>
      <c r="E64" s="48">
        <f t="shared" ca="1" si="5"/>
        <v>1.4885598598237673</v>
      </c>
      <c r="F64" s="48">
        <f ca="1">+E64+G64</f>
        <v>1.5085439299515173</v>
      </c>
      <c r="G64" s="49">
        <f ca="1">+M64*OFFSET(Summary!B$9,Summary!C64,4)*(1+$Q$34)</f>
        <v>1.9984070127750001E-2</v>
      </c>
      <c r="H64" s="50"/>
      <c r="I64" s="76">
        <v>2.89</v>
      </c>
      <c r="J64" s="77">
        <v>181.9032039999999</v>
      </c>
      <c r="K64" s="77">
        <v>-114.03983199999988</v>
      </c>
      <c r="L64" s="73">
        <f t="shared" si="3"/>
        <v>67.863372000000027</v>
      </c>
      <c r="M64" s="51">
        <f t="shared" si="4"/>
        <v>3.0148832880000001</v>
      </c>
    </row>
    <row r="67" spans="7:7" x14ac:dyDescent="0.25">
      <c r="G67" s="52"/>
    </row>
    <row r="68" spans="7:7" x14ac:dyDescent="0.25">
      <c r="G68" s="52"/>
    </row>
  </sheetData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Jena Langham</cp:lastModifiedBy>
  <dcterms:created xsi:type="dcterms:W3CDTF">2011-08-18T21:19:56Z</dcterms:created>
  <dcterms:modified xsi:type="dcterms:W3CDTF">2016-04-05T01:29:54Z</dcterms:modified>
</cp:coreProperties>
</file>