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Adirondacks\ADK 2016\Race Documents\Pace calc\"/>
    </mc:Choice>
  </mc:AlternateContent>
  <bookViews>
    <workbookView xWindow="0" yWindow="0" windowWidth="19200" windowHeight="7300"/>
  </bookViews>
  <sheets>
    <sheet name="Summary" sheetId="2" r:id="rId1"/>
    <sheet name="Sheet1" sheetId="3" state="hidden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<sst xmlns="http://schemas.openxmlformats.org/spreadsheetml/2006/main" count="68" uniqueCount="54">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</sst>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67" fontId="4" fillId="8" borderId="0" xfId="0" applyNumberFormat="1" applyFont="1" applyFill="1" applyBorder="1"/>
    <xf numFmtId="1" fontId="4" fillId="8" borderId="0" xfId="0" applyNumberFormat="1" applyFont="1" applyFill="1" applyBorder="1"/>
    <xf numFmtId="1" fontId="5" fillId="8" borderId="0" xfId="0" applyNumberFormat="1" applyFont="1" applyFill="1" applyBorder="1"/>
    <xf numFmtId="167" fontId="4" fillId="8" borderId="25" xfId="0" applyNumberFormat="1" applyFont="1" applyFill="1" applyBorder="1"/>
    <xf numFmtId="1" fontId="4" fillId="8" borderId="25" xfId="0" applyNumberFormat="1" applyFont="1" applyFill="1" applyBorder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N54" sqref="N54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14.089843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42636</v>
      </c>
      <c r="D8" s="64">
        <v>42637</v>
      </c>
      <c r="E8" s="77">
        <v>0.29166666666666669</v>
      </c>
    </row>
    <row r="9" spans="2:10" ht="15" thickBot="1" x14ac:dyDescent="0.4">
      <c r="B9" s="1" t="s">
        <v>0</v>
      </c>
      <c r="C9" s="68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>
        <v>8</v>
      </c>
      <c r="F10" s="29">
        <f>TIME(0,E10,(E10-ROUNDDOWN(E10,0))*60)</f>
        <v>5.5555555555555558E-3</v>
      </c>
      <c r="G10" s="4">
        <f t="shared" ref="G10:G21" si="0">RANK(F10,$F$10:$F$21,1)</f>
        <v>4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>
        <v>7</v>
      </c>
      <c r="F11" s="29">
        <f t="shared" ref="F11:F21" si="1">TIME(0,E11,(E11-ROUNDDOWN(E11,0))*60)</f>
        <v>4.8611111111111112E-3</v>
      </c>
      <c r="G11" s="4">
        <f t="shared" si="0"/>
        <v>2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>
        <v>6</v>
      </c>
      <c r="F12" s="29">
        <f t="shared" si="1"/>
        <v>4.1666666666666666E-3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>
        <v>12</v>
      </c>
      <c r="F13" s="29">
        <f t="shared" si="1"/>
        <v>8.3333333333333332E-3</v>
      </c>
      <c r="G13" s="5">
        <f t="shared" si="0"/>
        <v>12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>
        <v>11</v>
      </c>
      <c r="F14" s="29">
        <f t="shared" si="1"/>
        <v>7.6388888888888886E-3</v>
      </c>
      <c r="G14" s="4">
        <f t="shared" si="0"/>
        <v>10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>
        <v>11.5</v>
      </c>
      <c r="F15" s="29">
        <f t="shared" si="1"/>
        <v>7.9861111111111122E-3</v>
      </c>
      <c r="G15" s="4">
        <f t="shared" si="0"/>
        <v>11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>
        <v>8.6999999999999993</v>
      </c>
      <c r="F16" s="29">
        <f t="shared" si="1"/>
        <v>6.0416666666666665E-3</v>
      </c>
      <c r="G16" s="4">
        <f t="shared" si="0"/>
        <v>6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>
        <v>9</v>
      </c>
      <c r="F17" s="29">
        <f t="shared" si="1"/>
        <v>6.2499999999999995E-3</v>
      </c>
      <c r="G17" s="4">
        <f t="shared" si="0"/>
        <v>8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>
        <v>8.6999999999999993</v>
      </c>
      <c r="F18" s="29">
        <f t="shared" si="1"/>
        <v>6.0416666666666665E-3</v>
      </c>
      <c r="G18" s="4">
        <f t="shared" si="0"/>
        <v>6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>
        <v>9.5</v>
      </c>
      <c r="F19" s="29">
        <f t="shared" si="1"/>
        <v>6.5972222222222222E-3</v>
      </c>
      <c r="G19" s="4">
        <f t="shared" si="0"/>
        <v>9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>
        <v>7.5</v>
      </c>
      <c r="F20" s="29">
        <f t="shared" si="1"/>
        <v>5.208333333333333E-3</v>
      </c>
      <c r="G20" s="4">
        <f t="shared" si="0"/>
        <v>3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>
        <v>8.3000000000000007</v>
      </c>
      <c r="F21" s="29">
        <f t="shared" si="1"/>
        <v>5.7638888888888887E-3</v>
      </c>
      <c r="G21" s="11">
        <f t="shared" si="0"/>
        <v>5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80" t="s">
        <v>37</v>
      </c>
      <c r="C25" s="81"/>
      <c r="D25" s="84">
        <f>C8+E8</f>
        <v>42636.291666666664</v>
      </c>
      <c r="E25" s="85"/>
      <c r="F25" s="66"/>
      <c r="G25" s="6"/>
      <c r="H25" s="31"/>
      <c r="I25" s="32"/>
      <c r="J25" s="31"/>
    </row>
    <row r="26" spans="2:17" ht="16" thickBot="1" x14ac:dyDescent="0.4">
      <c r="B26" s="82" t="s">
        <v>28</v>
      </c>
      <c r="C26" s="83"/>
      <c r="D26" s="78">
        <f ca="1">C8+F64</f>
        <v>42637.572712559609</v>
      </c>
      <c r="E26" s="79"/>
      <c r="F26" s="67">
        <f ca="1">+SUM(G29:G64)</f>
        <v>1.2810458929440816</v>
      </c>
      <c r="G26" s="86" t="s">
        <v>53</v>
      </c>
      <c r="H26" s="87"/>
      <c r="I26" s="87"/>
      <c r="J26" s="87"/>
      <c r="K26" s="87"/>
      <c r="L26" s="87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9" t="s">
        <v>23</v>
      </c>
      <c r="J28" s="69" t="s">
        <v>24</v>
      </c>
      <c r="K28" s="69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65">
        <f>E8</f>
        <v>0.29166666666666669</v>
      </c>
      <c r="F29" s="38">
        <f ca="1">+E30</f>
        <v>0.3212139443136745</v>
      </c>
      <c r="G29" s="39">
        <f ca="1">+M29*OFFSET(Summary!B$9,Summary!C29,4)</f>
        <v>2.9547277647007843E-2</v>
      </c>
      <c r="H29" s="31"/>
      <c r="I29" s="70">
        <v>5.2949120000000001</v>
      </c>
      <c r="J29" s="71">
        <v>144.17978919220195</v>
      </c>
      <c r="K29" s="71">
        <v>-241.16362546157995</v>
      </c>
      <c r="L29" s="75">
        <f>+J29+K29</f>
        <v>-96.983836269378003</v>
      </c>
      <c r="M29" s="40">
        <f>+I29+J29/P30+K29/Q30</f>
        <v>5.3185099764614119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0.3212139443136745</v>
      </c>
      <c r="F30" s="38">
        <f t="shared" ref="F30:F63" ca="1" si="2">+E31</f>
        <v>0.34734195864596618</v>
      </c>
      <c r="G30" s="39">
        <f ca="1">+M30*OFFSET(Summary!B$9,Summary!C30,4)</f>
        <v>2.6128014332291668E-2</v>
      </c>
      <c r="H30" s="31"/>
      <c r="I30" s="70">
        <v>5.3079239999999999</v>
      </c>
      <c r="J30" s="71">
        <v>130.25026999999997</v>
      </c>
      <c r="K30" s="71">
        <v>-126.53692899999996</v>
      </c>
      <c r="L30" s="75">
        <f t="shared" ref="L30:L64" si="3">+J30+K30</f>
        <v>3.713341000000014</v>
      </c>
      <c r="M30" s="40">
        <f t="shared" ref="M30:M64" si="4">+I30+J30/1000+K30/2000</f>
        <v>5.3749058055000001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0.34734195864596618</v>
      </c>
      <c r="F31" s="38">
        <f t="shared" ca="1" si="2"/>
        <v>0.37439726026679954</v>
      </c>
      <c r="G31" s="39">
        <f ca="1">+M31*OFFSET(Summary!B$9,Summary!C31,4)</f>
        <v>2.7055301620833333E-2</v>
      </c>
      <c r="H31" s="31"/>
      <c r="I31" s="70">
        <v>6.3075780000000004</v>
      </c>
      <c r="J31" s="71">
        <v>347.02263699999997</v>
      </c>
      <c r="K31" s="71">
        <v>-322.656496</v>
      </c>
      <c r="L31" s="75">
        <f t="shared" si="3"/>
        <v>24.366140999999971</v>
      </c>
      <c r="M31" s="40">
        <f t="shared" si="4"/>
        <v>6.4932723890000004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0.37439726026679954</v>
      </c>
      <c r="F32" s="38">
        <f t="shared" ca="1" si="2"/>
        <v>0.40949132874713223</v>
      </c>
      <c r="G32" s="39">
        <f ca="1">+M32*OFFSET(Summary!B$9,Summary!C32,4)</f>
        <v>3.5094068480332689E-2</v>
      </c>
      <c r="H32" s="31"/>
      <c r="I32" s="70">
        <v>4.0950040000000003</v>
      </c>
      <c r="J32" s="71">
        <v>158.57459094238311</v>
      </c>
      <c r="K32" s="71">
        <v>-84.58074660492008</v>
      </c>
      <c r="L32" s="75">
        <f t="shared" si="3"/>
        <v>73.993844337463031</v>
      </c>
      <c r="M32" s="40">
        <f t="shared" si="4"/>
        <v>4.2112882176399227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0.40949132874713223</v>
      </c>
      <c r="F33" s="38">
        <f t="shared" ca="1" si="2"/>
        <v>0.42256682443359056</v>
      </c>
      <c r="G33" s="39">
        <f ca="1">+M33*OFFSET(Summary!B$9,Summary!C33,4)</f>
        <v>1.3075495686458332E-2</v>
      </c>
      <c r="H33" s="31"/>
      <c r="I33" s="70">
        <v>1.7</v>
      </c>
      <c r="J33" s="71">
        <v>22.351611999999989</v>
      </c>
      <c r="K33" s="71">
        <v>-21.300716999999963</v>
      </c>
      <c r="L33" s="75">
        <f t="shared" si="3"/>
        <v>1.0508950000000254</v>
      </c>
      <c r="M33" s="40">
        <f t="shared" si="4"/>
        <v>1.7117012535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0.42256682443359056</v>
      </c>
      <c r="F34" s="38">
        <f t="shared" ca="1" si="2"/>
        <v>0.47462545790772254</v>
      </c>
      <c r="G34" s="39">
        <f ca="1">+M34*OFFSET(Summary!B$9,Summary!C34,4)</f>
        <v>5.2058633474131963E-2</v>
      </c>
      <c r="H34" s="31"/>
      <c r="I34" s="70">
        <v>6.4</v>
      </c>
      <c r="J34" s="71">
        <v>220.11351600000012</v>
      </c>
      <c r="K34" s="71">
        <v>-202.93447500000013</v>
      </c>
      <c r="L34" s="75">
        <f t="shared" si="3"/>
        <v>17.179040999999984</v>
      </c>
      <c r="M34" s="40">
        <f t="shared" si="4"/>
        <v>6.5186462785000012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0.47462545790772254</v>
      </c>
      <c r="F35" s="38">
        <f t="shared" ca="1" si="2"/>
        <v>0.5217006010593892</v>
      </c>
      <c r="G35" s="39">
        <f ca="1">+M35*OFFSET(Summary!B$9,Summary!C35,4)</f>
        <v>4.7075143151666665E-2</v>
      </c>
      <c r="H35" s="31"/>
      <c r="I35" s="70">
        <v>7.7</v>
      </c>
      <c r="J35" s="71">
        <v>192.61163300000004</v>
      </c>
      <c r="K35" s="71">
        <v>-201.72760200000005</v>
      </c>
      <c r="L35" s="75">
        <f t="shared" si="3"/>
        <v>-9.1159690000000069</v>
      </c>
      <c r="M35" s="40">
        <f t="shared" si="4"/>
        <v>7.7917478320000004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0.5217006010593892</v>
      </c>
      <c r="F36" s="38">
        <f t="shared" ca="1" si="2"/>
        <v>0.55921078681240088</v>
      </c>
      <c r="G36" s="39">
        <f ca="1">+M36*OFFSET(Summary!B$9,Summary!C36,4)</f>
        <v>3.7510185753011696E-2</v>
      </c>
      <c r="H36" s="31"/>
      <c r="I36" s="70">
        <v>6.0500280000000002</v>
      </c>
      <c r="J36" s="71">
        <v>106.831830162046</v>
      </c>
      <c r="K36" s="71">
        <v>-310.46021936034896</v>
      </c>
      <c r="L36" s="75">
        <f t="shared" si="3"/>
        <v>-203.62838919830295</v>
      </c>
      <c r="M36" s="40">
        <f t="shared" si="4"/>
        <v>6.0016297204818718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0.55921078681240088</v>
      </c>
      <c r="F37" s="38">
        <f t="shared" ca="1" si="2"/>
        <v>0.58859540085451889</v>
      </c>
      <c r="G37" s="39">
        <f ca="1">+M37*OFFSET(Summary!B$9,Summary!C37,4)</f>
        <v>2.9384614042118E-2</v>
      </c>
      <c r="H37" s="31"/>
      <c r="I37" s="70">
        <v>4.8024449999999996</v>
      </c>
      <c r="J37" s="71">
        <v>86.064846397401965</v>
      </c>
      <c r="K37" s="71">
        <v>-49.699182300569973</v>
      </c>
      <c r="L37" s="75">
        <f t="shared" si="3"/>
        <v>36.365664096831992</v>
      </c>
      <c r="M37" s="40">
        <f t="shared" si="4"/>
        <v>4.8636602552471171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0.58859540085451889</v>
      </c>
      <c r="F38" s="38">
        <f t="shared" ca="1" si="2"/>
        <v>0.61959812623351196</v>
      </c>
      <c r="G38" s="39">
        <f ca="1">+M38*OFFSET(Summary!B$9,Summary!C38,4)</f>
        <v>3.1002725378993057E-2</v>
      </c>
      <c r="H38" s="31"/>
      <c r="I38" s="70">
        <v>4.5196069999999997</v>
      </c>
      <c r="J38" s="71">
        <v>241.46428800000001</v>
      </c>
      <c r="K38" s="71">
        <v>-123.42161900000002</v>
      </c>
      <c r="L38" s="75">
        <f t="shared" si="3"/>
        <v>118.04266899999999</v>
      </c>
      <c r="M38" s="40">
        <f t="shared" si="4"/>
        <v>4.6993604785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0.61959812623351196</v>
      </c>
      <c r="F39" s="38">
        <f t="shared" ca="1" si="2"/>
        <v>0.65646200314497027</v>
      </c>
      <c r="G39" s="39">
        <f ca="1">+M39*OFFSET(Summary!B$9,Summary!C39,4)</f>
        <v>3.6863876911458329E-2</v>
      </c>
      <c r="H39" s="31"/>
      <c r="I39" s="70">
        <v>6.7409629999999998</v>
      </c>
      <c r="J39" s="71">
        <v>436.44138799999996</v>
      </c>
      <c r="K39" s="71">
        <v>-199.08004199999993</v>
      </c>
      <c r="L39" s="75">
        <f t="shared" si="3"/>
        <v>237.36134600000003</v>
      </c>
      <c r="M39" s="40">
        <f t="shared" si="4"/>
        <v>7.0778643669999992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0.65646200314497027</v>
      </c>
      <c r="F40" s="38">
        <f t="shared" ca="1" si="2"/>
        <v>0.68656203952344508</v>
      </c>
      <c r="G40" s="39">
        <f ca="1">+M40*OFFSET(Summary!B$9,Summary!C40,4)</f>
        <v>3.0100036378474766E-2</v>
      </c>
      <c r="H40" s="31"/>
      <c r="I40" s="70">
        <v>5.2</v>
      </c>
      <c r="J40" s="71">
        <v>222.21580790710397</v>
      </c>
      <c r="K40" s="71">
        <v>-400.08164352416992</v>
      </c>
      <c r="L40" s="75">
        <f t="shared" si="3"/>
        <v>-177.86583561706595</v>
      </c>
      <c r="M40" s="40">
        <f t="shared" si="4"/>
        <v>5.2221749861450197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0.68656203952344508</v>
      </c>
      <c r="F41" s="38">
        <f t="shared" ca="1" si="2"/>
        <v>0.70914644109146363</v>
      </c>
      <c r="G41" s="39">
        <f ca="1">+M41*OFFSET(Summary!B$9,Summary!C41,4)*(1+$Q$33)</f>
        <v>2.2584401568018605E-2</v>
      </c>
      <c r="H41" s="31"/>
      <c r="I41" s="70">
        <v>4.095046</v>
      </c>
      <c r="J41" s="71">
        <v>273.24545583343905</v>
      </c>
      <c r="K41" s="71">
        <v>-178.28337010193206</v>
      </c>
      <c r="L41" s="75">
        <f t="shared" si="3"/>
        <v>94.962085731506988</v>
      </c>
      <c r="M41" s="40">
        <f t="shared" si="4"/>
        <v>4.2791497707824728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0.70914644109146363</v>
      </c>
      <c r="F42" s="38">
        <f t="shared" ca="1" si="2"/>
        <v>0.74731329488632992</v>
      </c>
      <c r="G42" s="39">
        <f ca="1">+M42*OFFSET(Summary!B$9,Summary!C42,4)*(1+$Q$33)</f>
        <v>3.8166853794866271E-2</v>
      </c>
      <c r="H42" s="31"/>
      <c r="I42" s="70">
        <v>7.8996420000000001</v>
      </c>
      <c r="J42" s="71">
        <v>550.90456156921482</v>
      </c>
      <c r="K42" s="71">
        <v>-371.6887728805558</v>
      </c>
      <c r="L42" s="75">
        <f t="shared" si="3"/>
        <v>179.21578868865902</v>
      </c>
      <c r="M42" s="40">
        <f t="shared" si="4"/>
        <v>8.2647021751289369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0.74731329488632992</v>
      </c>
      <c r="F43" s="38">
        <f t="shared" ca="1" si="2"/>
        <v>0.77049500536244309</v>
      </c>
      <c r="G43" s="39">
        <f ca="1">+M43*OFFSET(Summary!B$9,Summary!C43,4)*(1+$Q$33)</f>
        <v>2.3181710476113157E-2</v>
      </c>
      <c r="H43" s="31"/>
      <c r="I43" s="70">
        <v>5.7852009999999998</v>
      </c>
      <c r="J43" s="71">
        <v>319.3918777542101</v>
      </c>
      <c r="K43" s="71">
        <v>-496.32151494598207</v>
      </c>
      <c r="L43" s="75">
        <f t="shared" si="3"/>
        <v>-176.92963719177197</v>
      </c>
      <c r="M43" s="40">
        <f t="shared" si="4"/>
        <v>5.8564321202812186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0.77049500536244309</v>
      </c>
      <c r="F44" s="38">
        <f t="shared" ca="1" si="2"/>
        <v>0.82044672776075278</v>
      </c>
      <c r="G44" s="39">
        <f ca="1">+M44*OFFSET(Summary!B$9,Summary!C44,4)*(1+$Q$33)</f>
        <v>4.9951722398309716E-2</v>
      </c>
      <c r="H44" s="31"/>
      <c r="I44" s="70">
        <v>5.9812589999999997</v>
      </c>
      <c r="J44" s="71">
        <v>745.03028643036214</v>
      </c>
      <c r="K44" s="71">
        <v>-833.19607223511116</v>
      </c>
      <c r="L44" s="75">
        <f t="shared" si="3"/>
        <v>-88.165785804749021</v>
      </c>
      <c r="M44" s="40">
        <f t="shared" si="4"/>
        <v>6.309691250312806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0.82044672776075278</v>
      </c>
      <c r="F45" s="38">
        <f t="shared" ca="1" si="2"/>
        <v>0.86306984115049534</v>
      </c>
      <c r="G45" s="39">
        <f ca="1">+M45*OFFSET(Summary!B$9,Summary!C45,4)*(1+$Q$33)</f>
        <v>4.2623113389742513E-2</v>
      </c>
      <c r="H45" s="31"/>
      <c r="I45" s="70">
        <v>5.7</v>
      </c>
      <c r="J45" s="71">
        <v>355.31250966644495</v>
      </c>
      <c r="K45" s="71">
        <v>-363.77654445648392</v>
      </c>
      <c r="L45" s="75">
        <f t="shared" si="3"/>
        <v>-8.4640347900389656</v>
      </c>
      <c r="M45" s="40">
        <f t="shared" si="4"/>
        <v>5.8734242374382033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0.86306984115049534</v>
      </c>
      <c r="F46" s="38">
        <f t="shared" ca="1" si="2"/>
        <v>0.93089091865418006</v>
      </c>
      <c r="G46" s="39">
        <f ca="1">+M46*OFFSET(Summary!B$9,Summary!C46,4)*(1+$Q$33)</f>
        <v>6.7821077503684699E-2</v>
      </c>
      <c r="H46" s="31"/>
      <c r="I46" s="70">
        <v>8.6575919999999993</v>
      </c>
      <c r="J46" s="71">
        <v>513.22094786834714</v>
      </c>
      <c r="K46" s="71">
        <v>-462.93452634429912</v>
      </c>
      <c r="L46" s="75">
        <f t="shared" si="3"/>
        <v>50.286421524048023</v>
      </c>
      <c r="M46" s="40">
        <f t="shared" si="4"/>
        <v>8.9393456846961978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0.93089091865418006</v>
      </c>
      <c r="F47" s="38">
        <f t="shared" ca="1" si="2"/>
        <v>0.9439098694510446</v>
      </c>
      <c r="G47" s="39">
        <f ca="1">+M47*OFFSET(Summary!B$9,Summary!C47,4)*(1+$Q$33)</f>
        <v>1.3018950796864583E-2</v>
      </c>
      <c r="H47" s="31"/>
      <c r="I47" s="70">
        <v>2.2575729999999998</v>
      </c>
      <c r="J47" s="71">
        <v>120.14322000000001</v>
      </c>
      <c r="K47" s="71">
        <v>-218.883342</v>
      </c>
      <c r="L47" s="75">
        <f t="shared" si="3"/>
        <v>-98.740121999999985</v>
      </c>
      <c r="M47" s="40">
        <f t="shared" si="4"/>
        <v>2.268274549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0.9439098694510446</v>
      </c>
      <c r="F48" s="38">
        <f t="shared" ca="1" si="2"/>
        <v>0.98922345964807579</v>
      </c>
      <c r="G48" s="39">
        <f ca="1">+M48*OFFSET(Summary!B$9,Summary!C48,4)*(1+$Q$33)</f>
        <v>4.5313590197031239E-2</v>
      </c>
      <c r="H48" s="31"/>
      <c r="I48" s="70">
        <v>7.5</v>
      </c>
      <c r="J48" s="71">
        <v>343.719651</v>
      </c>
      <c r="K48" s="71">
        <v>-423.91418299999998</v>
      </c>
      <c r="L48" s="75">
        <f t="shared" si="3"/>
        <v>-80.194531999999981</v>
      </c>
      <c r="M48" s="40">
        <f t="shared" si="4"/>
        <v>7.6317625594999994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0.98922345964807579</v>
      </c>
      <c r="F49" s="38">
        <f t="shared" ca="1" si="2"/>
        <v>1.0330758732707528</v>
      </c>
      <c r="G49" s="39">
        <f ca="1">+M49*OFFSET(Summary!B$9,Summary!C49,4)*(1+$Q$33)</f>
        <v>4.3852413622677083E-2</v>
      </c>
      <c r="H49" s="31"/>
      <c r="I49" s="70">
        <v>7.3990169999999997</v>
      </c>
      <c r="J49" s="71">
        <v>454.58278499999994</v>
      </c>
      <c r="K49" s="71">
        <v>-426.50371599999994</v>
      </c>
      <c r="L49" s="75">
        <f t="shared" si="3"/>
        <v>28.079069000000004</v>
      </c>
      <c r="M49" s="40">
        <f t="shared" si="4"/>
        <v>7.6403479270000005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1.0330758732707528</v>
      </c>
      <c r="F50" s="38">
        <f t="shared" ca="1" si="2"/>
        <v>1.0874773400932016</v>
      </c>
      <c r="G50" s="39">
        <f ca="1">+M50*OFFSET(Summary!B$9,Summary!C50,4)*(1+$Q$33)</f>
        <v>5.4401466822448841E-2</v>
      </c>
      <c r="H50" s="31"/>
      <c r="I50" s="70">
        <v>8.2736619999999998</v>
      </c>
      <c r="J50" s="71">
        <v>859.30259738349594</v>
      </c>
      <c r="K50" s="71">
        <v>-905.68271846198706</v>
      </c>
      <c r="L50" s="75">
        <f t="shared" si="3"/>
        <v>-46.380121078491129</v>
      </c>
      <c r="M50" s="40">
        <f t="shared" si="4"/>
        <v>8.6801232381525022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1.0874773400932016</v>
      </c>
      <c r="F51" s="38">
        <f t="shared" ca="1" si="2"/>
        <v>1.0976322275731998</v>
      </c>
      <c r="G51" s="39">
        <f ca="1">+M51*OFFSET(Summary!B$9,Summary!C51,4)*(1+$Q$33)</f>
        <v>1.0154887479998169E-2</v>
      </c>
      <c r="H51" s="31"/>
      <c r="I51" s="70">
        <v>1.9230689999999999</v>
      </c>
      <c r="J51" s="71">
        <v>173.45007050704999</v>
      </c>
      <c r="K51" s="71">
        <v>-88.325728046418007</v>
      </c>
      <c r="L51" s="75">
        <f t="shared" si="3"/>
        <v>85.124342460631979</v>
      </c>
      <c r="M51" s="40">
        <f t="shared" si="4"/>
        <v>2.0523562064838408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1.0976322275731998</v>
      </c>
      <c r="F52" s="38">
        <f t="shared" ca="1" si="2"/>
        <v>1.1126115741165867</v>
      </c>
      <c r="G52" s="39">
        <f ca="1">+M52*OFFSET(Summary!B$9,Summary!C52,4)*(1+$Q$33)</f>
        <v>1.4979346543386885E-2</v>
      </c>
      <c r="H52" s="31"/>
      <c r="I52" s="70">
        <v>2.6821199999999998</v>
      </c>
      <c r="J52" s="71">
        <v>140.54965476608197</v>
      </c>
      <c r="K52" s="71">
        <v>-174.12586058425796</v>
      </c>
      <c r="L52" s="75">
        <f t="shared" si="3"/>
        <v>-33.576205818175993</v>
      </c>
      <c r="M52" s="40">
        <f t="shared" si="4"/>
        <v>2.7356067244739526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1.1126115741165867</v>
      </c>
      <c r="F53" s="38">
        <f t="shared" ca="1" si="2"/>
        <v>1.1501542400068883</v>
      </c>
      <c r="G53" s="39">
        <f ca="1">+M53*OFFSET(Summary!B$9,Summary!C53,4)*(1+$Q$34)</f>
        <v>3.7542665890301592E-2</v>
      </c>
      <c r="H53" s="31"/>
      <c r="I53" s="70">
        <v>5.3922319999999999</v>
      </c>
      <c r="J53" s="71">
        <v>686.11934968566698</v>
      </c>
      <c r="K53" s="71">
        <v>-404.21598588561801</v>
      </c>
      <c r="L53" s="75">
        <f t="shared" si="3"/>
        <v>281.90336380004896</v>
      </c>
      <c r="M53" s="40">
        <f t="shared" si="4"/>
        <v>5.876243356742858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1.1501542400068883</v>
      </c>
      <c r="F54" s="38">
        <f t="shared" ca="1" si="2"/>
        <v>1.1732026540668239</v>
      </c>
      <c r="G54" s="39">
        <f ca="1">+M54*OFFSET(Summary!B$9,Summary!C54,4)*(1+$Q$34)</f>
        <v>2.3048414059935671E-2</v>
      </c>
      <c r="H54" s="31"/>
      <c r="I54" s="70">
        <v>3.9199009999999999</v>
      </c>
      <c r="J54" s="71">
        <v>315.76626161193803</v>
      </c>
      <c r="K54" s="71">
        <v>-225.44228811645507</v>
      </c>
      <c r="L54" s="75">
        <f t="shared" si="3"/>
        <v>90.32397349548296</v>
      </c>
      <c r="M54" s="40">
        <f t="shared" si="4"/>
        <v>4.1229461175537105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1.1732026540668239</v>
      </c>
      <c r="F55" s="38">
        <f t="shared" ca="1" si="2"/>
        <v>1.2012118089434185</v>
      </c>
      <c r="G55" s="39">
        <f ca="1">+M55*OFFSET(Summary!B$9,Summary!C55,4)*(1+$Q$34)</f>
        <v>2.8009154876594545E-2</v>
      </c>
      <c r="H55" s="31"/>
      <c r="I55" s="70">
        <v>5.6500570000000003</v>
      </c>
      <c r="J55" s="71">
        <v>343.06090141296488</v>
      </c>
      <c r="K55" s="71">
        <v>-295.45811520385882</v>
      </c>
      <c r="L55" s="75">
        <f t="shared" si="3"/>
        <v>47.602786209106057</v>
      </c>
      <c r="M55" s="40">
        <f t="shared" si="4"/>
        <v>5.845388843811036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1.2012118089434185</v>
      </c>
      <c r="F56" s="38">
        <f t="shared" ca="1" si="2"/>
        <v>1.2551541606490435</v>
      </c>
      <c r="G56" s="39">
        <f ca="1">+M56*OFFSET(Summary!B$9,Summary!C56,4)*(1+$Q$34)</f>
        <v>5.3942351705624995E-2</v>
      </c>
      <c r="H56" s="31"/>
      <c r="I56" s="70">
        <v>5.5</v>
      </c>
      <c r="J56" s="71">
        <v>231.28952300000014</v>
      </c>
      <c r="K56" s="71">
        <v>-205.04477700000007</v>
      </c>
      <c r="L56" s="75">
        <f t="shared" si="3"/>
        <v>26.244746000000077</v>
      </c>
      <c r="M56" s="40">
        <f t="shared" si="4"/>
        <v>5.6287671345000003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1.2551541606490435</v>
      </c>
      <c r="F57" s="38">
        <f t="shared" ca="1" si="2"/>
        <v>1.3067393151704323</v>
      </c>
      <c r="G57" s="39">
        <f ca="1">+M57*OFFSET(Summary!B$9,Summary!C57,4)*(1+$Q$34)</f>
        <v>5.1585154521388878E-2</v>
      </c>
      <c r="H57" s="31"/>
      <c r="I57" s="70">
        <v>5.6</v>
      </c>
      <c r="J57" s="71">
        <v>342.62164100000018</v>
      </c>
      <c r="K57" s="71">
        <v>-140.95513800000026</v>
      </c>
      <c r="L57" s="75">
        <f t="shared" si="3"/>
        <v>201.66650299999992</v>
      </c>
      <c r="M57" s="40">
        <f t="shared" si="4"/>
        <v>5.8721440719999993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1.3067393151704323</v>
      </c>
      <c r="F58" s="38">
        <f t="shared" ca="1" si="2"/>
        <v>1.3467507406554322</v>
      </c>
      <c r="G58" s="39">
        <f ca="1">+M58*OFFSET(Summary!B$9,Summary!C58,4)*(1+$Q$34)</f>
        <v>4.0011425485000009E-2</v>
      </c>
      <c r="H58" s="31"/>
      <c r="I58" s="70">
        <v>4.4000000000000004</v>
      </c>
      <c r="J58" s="72">
        <v>289.18127999999996</v>
      </c>
      <c r="K58" s="72">
        <v>-665.09939199999985</v>
      </c>
      <c r="L58" s="75">
        <f t="shared" si="3"/>
        <v>-375.91811199999989</v>
      </c>
      <c r="M58" s="40">
        <f t="shared" si="4"/>
        <v>4.3566315840000005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1.3467507406554322</v>
      </c>
      <c r="F59" s="38">
        <f t="shared" ca="1" si="2"/>
        <v>1.3823103554523697</v>
      </c>
      <c r="G59" s="39">
        <f ca="1">+M59*OFFSET(Summary!B$9,Summary!C59,4)*(1+$Q$34)</f>
        <v>3.5559614796937491E-2</v>
      </c>
      <c r="H59" s="31"/>
      <c r="I59" s="70">
        <v>4.9877089999999997</v>
      </c>
      <c r="J59" s="71">
        <v>178.13002399999999</v>
      </c>
      <c r="K59" s="71">
        <v>-95.627011999999979</v>
      </c>
      <c r="L59" s="75">
        <f t="shared" si="3"/>
        <v>82.503012000000012</v>
      </c>
      <c r="M59" s="40">
        <f t="shared" si="4"/>
        <v>5.1180255179999996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1.3823103554523697</v>
      </c>
      <c r="F60" s="38">
        <f t="shared" ca="1" si="2"/>
        <v>1.4312827271239321</v>
      </c>
      <c r="G60" s="39">
        <f ca="1">+M60*OFFSET(Summary!B$9,Summary!C60,4)*(1+$Q$34)</f>
        <v>4.8972371671562487E-2</v>
      </c>
      <c r="H60" s="31"/>
      <c r="I60" s="70">
        <v>6.6</v>
      </c>
      <c r="J60" s="71">
        <v>336.17223700000011</v>
      </c>
      <c r="K60" s="71">
        <v>-245.24974800000018</v>
      </c>
      <c r="L60" s="75">
        <f t="shared" si="3"/>
        <v>90.922488999999928</v>
      </c>
      <c r="M60" s="40">
        <f t="shared" si="4"/>
        <v>6.8135473629999996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1.4312827271239321</v>
      </c>
      <c r="F61" s="38">
        <f t="shared" ca="1" si="2"/>
        <v>1.4620877651990312</v>
      </c>
      <c r="G61" s="39">
        <f ca="1">+M61*OFFSET(Summary!B$9,Summary!C61,4)*(1+$Q$34)</f>
        <v>3.0805038075098951E-2</v>
      </c>
      <c r="H61" s="31"/>
      <c r="I61" s="70">
        <v>4.0002430000000002</v>
      </c>
      <c r="J61" s="71">
        <v>519.03000899999972</v>
      </c>
      <c r="K61" s="71">
        <v>-171.12876099999971</v>
      </c>
      <c r="L61" s="75">
        <f t="shared" si="3"/>
        <v>347.90124800000001</v>
      </c>
      <c r="M61" s="40">
        <f t="shared" si="4"/>
        <v>4.4337086284999998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1.4620877651990312</v>
      </c>
      <c r="F62" s="38">
        <f t="shared" ca="1" si="2"/>
        <v>1.5008893849028853</v>
      </c>
      <c r="G62" s="39">
        <f ca="1">+M62*OFFSET(Summary!B$9,Summary!C62,4)*(1+$Q$34)</f>
        <v>3.8801619703854158E-2</v>
      </c>
      <c r="H62" s="31"/>
      <c r="I62" s="70">
        <v>4.7854219999999996</v>
      </c>
      <c r="J62" s="71">
        <v>432.14048100000002</v>
      </c>
      <c r="K62" s="71">
        <v>-206.41422999999998</v>
      </c>
      <c r="L62" s="75">
        <f t="shared" si="3"/>
        <v>225.72625100000005</v>
      </c>
      <c r="M62" s="40">
        <f t="shared" si="4"/>
        <v>5.1143553659999998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1.5008893849028853</v>
      </c>
      <c r="F63" s="38">
        <f t="shared" ca="1" si="2"/>
        <v>1.5200760494256718</v>
      </c>
      <c r="G63" s="39">
        <f ca="1">+M63*OFFSET(Summary!B$9,Summary!C63,4)*(1+$Q$34)</f>
        <v>1.9186664522786459E-2</v>
      </c>
      <c r="H63" s="31"/>
      <c r="I63" s="70">
        <v>2.8453020000000002</v>
      </c>
      <c r="J63" s="72">
        <v>388.27663300000017</v>
      </c>
      <c r="K63" s="72">
        <v>-60.479721000000154</v>
      </c>
      <c r="L63" s="75">
        <f t="shared" si="3"/>
        <v>327.79691200000002</v>
      </c>
      <c r="M63" s="40">
        <f t="shared" si="4"/>
        <v>3.2033387725000004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1.5200760494256718</v>
      </c>
      <c r="F64" s="46">
        <f ca="1">+E64+G64</f>
        <v>1.5727125596107481</v>
      </c>
      <c r="G64" s="47">
        <f ca="1">+M64*OFFSET(Summary!B$9,Summary!C64,4)*(1+$Q$34)</f>
        <v>5.2636510185076375E-2</v>
      </c>
      <c r="H64" s="48"/>
      <c r="I64" s="73">
        <v>7.6</v>
      </c>
      <c r="J64" s="74">
        <v>494.31917799999974</v>
      </c>
      <c r="K64" s="74">
        <v>-306.69499999999971</v>
      </c>
      <c r="L64" s="76">
        <f t="shared" si="3"/>
        <v>187.62417800000003</v>
      </c>
      <c r="M64" s="49">
        <f t="shared" si="4"/>
        <v>7.9409716779999995</v>
      </c>
    </row>
    <row r="67" spans="7:7" x14ac:dyDescent="0.35">
      <c r="G67" s="50"/>
    </row>
    <row r="68" spans="7:7" x14ac:dyDescent="0.35">
      <c r="G68" s="50"/>
    </row>
  </sheetData>
  <sheetProtection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D11" sqref="D1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Julia Bullard</cp:lastModifiedBy>
  <dcterms:created xsi:type="dcterms:W3CDTF">2011-08-18T21:19:56Z</dcterms:created>
  <dcterms:modified xsi:type="dcterms:W3CDTF">2016-09-09T12:50:18Z</dcterms:modified>
</cp:coreProperties>
</file>